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in/Desktop/EPFL/2018-2022-ME-419-Production Management/PM24/W5 - Holt &amp; Winter/"/>
    </mc:Choice>
  </mc:AlternateContent>
  <xr:revisionPtr revIDLastSave="0" documentId="13_ncr:1_{1E29C787-7B59-064B-8DA2-BCEF0006F1E9}" xr6:coauthVersionLast="47" xr6:coauthVersionMax="47" xr10:uidLastSave="{00000000-0000-0000-0000-000000000000}"/>
  <bookViews>
    <workbookView xWindow="0" yWindow="760" windowWidth="25600" windowHeight="14040" xr2:uid="{A08E9072-9A60-514E-ABFD-A707DDA5E81B}"/>
  </bookViews>
  <sheets>
    <sheet name="Model initiation-Step (1-3)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G23" i="4" l="1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22" i="4"/>
  <c r="G21" i="4"/>
  <c r="U27" i="4" l="1"/>
  <c r="U39" i="4" l="1"/>
  <c r="U15" i="4"/>
  <c r="M15" i="4" l="1"/>
  <c r="J28" i="4"/>
  <c r="Q20" i="4"/>
  <c r="L15" i="4"/>
  <c r="W38" i="4" s="1"/>
  <c r="K41" i="4"/>
  <c r="I15" i="4"/>
  <c r="Y38" i="4" l="1"/>
  <c r="W42" i="4"/>
  <c r="Y42" i="4" s="1"/>
  <c r="W41" i="4"/>
  <c r="Y41" i="4" s="1"/>
  <c r="W34" i="4"/>
  <c r="Y34" i="4" s="1"/>
  <c r="W30" i="4"/>
  <c r="Y30" i="4" s="1"/>
  <c r="W46" i="4"/>
  <c r="Y46" i="4" s="1"/>
  <c r="W47" i="4"/>
  <c r="Y47" i="4" s="1"/>
  <c r="W18" i="4"/>
  <c r="Y18" i="4" s="1"/>
  <c r="W16" i="4"/>
  <c r="Y16" i="4" s="1"/>
  <c r="W26" i="4"/>
  <c r="Y26" i="4" s="1"/>
  <c r="W25" i="4"/>
  <c r="Y25" i="4" s="1"/>
  <c r="W24" i="4"/>
  <c r="Y24" i="4" s="1"/>
  <c r="W23" i="4"/>
  <c r="Y23" i="4" s="1"/>
  <c r="W22" i="4"/>
  <c r="Y22" i="4" s="1"/>
  <c r="W21" i="4"/>
  <c r="Y21" i="4" s="1"/>
  <c r="W20" i="4"/>
  <c r="Y20" i="4" s="1"/>
  <c r="W19" i="4"/>
  <c r="Y19" i="4" s="1"/>
  <c r="W17" i="4"/>
  <c r="Y17" i="4" s="1"/>
  <c r="W15" i="4"/>
  <c r="Y15" i="4" s="1"/>
  <c r="W39" i="4"/>
  <c r="Y39" i="4" s="1"/>
  <c r="W37" i="4"/>
  <c r="Y37" i="4" s="1"/>
  <c r="W33" i="4"/>
  <c r="Y33" i="4" s="1"/>
  <c r="W29" i="4"/>
  <c r="Y29" i="4" s="1"/>
  <c r="W44" i="4"/>
  <c r="Y44" i="4" s="1"/>
  <c r="W43" i="4"/>
  <c r="Y43" i="4" s="1"/>
  <c r="Q21" i="4"/>
  <c r="Q22" i="4" s="1"/>
  <c r="Q23" i="4" s="1"/>
  <c r="Q24" i="4" s="1"/>
  <c r="Q25" i="4" s="1"/>
  <c r="Q26" i="4" s="1"/>
  <c r="Q27" i="4" s="1"/>
  <c r="W45" i="4"/>
  <c r="Y45" i="4" s="1"/>
  <c r="W35" i="4"/>
  <c r="Y35" i="4" s="1"/>
  <c r="W31" i="4"/>
  <c r="Y31" i="4" s="1"/>
  <c r="W50" i="4"/>
  <c r="Y50" i="4" s="1"/>
  <c r="W49" i="4"/>
  <c r="Y49" i="4" s="1"/>
  <c r="W36" i="4"/>
  <c r="Y36" i="4" s="1"/>
  <c r="W32" i="4"/>
  <c r="Y32" i="4" s="1"/>
  <c r="W28" i="4"/>
  <c r="Y28" i="4" s="1"/>
  <c r="W27" i="4"/>
  <c r="W40" i="4"/>
  <c r="Y40" i="4" s="1"/>
  <c r="W48" i="4"/>
  <c r="Y48" i="4" s="1"/>
  <c r="Q28" i="4" l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AC42" i="4"/>
  <c r="Y27" i="4"/>
  <c r="AC45" i="4"/>
  <c r="AC43" i="4"/>
  <c r="AC47" i="4"/>
  <c r="AC40" i="4"/>
  <c r="AC44" i="4"/>
  <c r="AC48" i="4"/>
  <c r="AC49" i="4"/>
  <c r="AC41" i="4"/>
  <c r="AC46" i="4"/>
  <c r="AC50" i="4"/>
  <c r="AE27" i="4" l="1"/>
  <c r="Q39" i="4"/>
  <c r="Q40" i="4" s="1"/>
  <c r="Q41" i="4" s="1"/>
  <c r="Q42" i="4" s="1"/>
  <c r="Q43" i="4" s="1"/>
  <c r="Q44" i="4" s="1"/>
  <c r="Q45" i="4" s="1"/>
  <c r="AE38" i="4"/>
  <c r="AC39" i="4"/>
</calcChain>
</file>

<file path=xl/sharedStrings.xml><?xml version="1.0" encoding="utf-8"?>
<sst xmlns="http://schemas.openxmlformats.org/spreadsheetml/2006/main" count="130" uniqueCount="59">
  <si>
    <t>Production Management - ME419</t>
  </si>
  <si>
    <t>Trend (1-13)</t>
  </si>
  <si>
    <t>Trend (13-25)</t>
  </si>
  <si>
    <t>Trend (1-24)</t>
  </si>
  <si>
    <t>Cycle Average</t>
  </si>
  <si>
    <t>i</t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</si>
  <si>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1 to 11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</si>
  <si>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6-(12-2)/2 to 6+ (12-2)/2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</si>
  <si>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7-(12-2)/2 to 7+ (12-2)/2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</si>
  <si>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8-(12-2)/2 to 8+ (12-2)/2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</si>
  <si>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9-(12-2)/2 to 9+ (12-2)/2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</si>
  <si>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10-(12-2)/2 to 10+ (12-2)/2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</si>
  <si>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2 to 12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</si>
  <si>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3 to 13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</si>
  <si>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4 to 14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</si>
  <si>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5 to 15</t>
    </r>
  </si>
  <si>
    <t>…</t>
  </si>
  <si>
    <t>Cycle</t>
  </si>
  <si>
    <t>NA</t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</si>
  <si>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25 to 35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</si>
  <si>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30-(12-2)/2 to 30+ (12-2)/2</t>
    </r>
  </si>
  <si>
    <r>
      <t>Month (</t>
    </r>
    <r>
      <rPr>
        <b/>
        <i/>
        <sz val="11"/>
        <color theme="1"/>
        <rFont val="Helvetica"/>
        <family val="2"/>
      </rPr>
      <t>t</t>
    </r>
    <r>
      <rPr>
        <b/>
        <sz val="11"/>
        <color theme="1"/>
        <rFont val="Helvetica"/>
        <family val="2"/>
      </rPr>
      <t>)</t>
    </r>
  </si>
  <si>
    <t>Regression</t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</si>
  <si>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31-(12-2)/2 to 30+ (12-2)/2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</si>
  <si>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26 to 36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</si>
  <si>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6 to 16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</si>
  <si>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11-(12-2)/2 to 11+ (12-2)/2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</si>
  <si>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12-(12-2)/2 to 12+ (12-2)/2</t>
    </r>
  </si>
  <si>
    <r>
      <rPr>
        <i/>
        <sz val="11"/>
        <color theme="1"/>
        <rFont val="Helvetica"/>
        <family val="2"/>
      </rPr>
      <t>i</t>
    </r>
    <r>
      <rPr>
        <sz val="11"/>
        <color theme="1"/>
        <rFont val="Helvetica"/>
        <family val="2"/>
      </rPr>
      <t xml:space="preserve"> = from 7 to 17</t>
    </r>
  </si>
  <si>
    <r>
      <rPr>
        <b/>
        <sz val="11"/>
        <color rgb="FF002060"/>
        <rFont val="Helvetica"/>
        <family val="2"/>
      </rPr>
      <t>Step 1:</t>
    </r>
    <r>
      <rPr>
        <b/>
        <sz val="11"/>
        <color rgb="FFC00000"/>
        <rFont val="Helvetica"/>
        <family val="2"/>
      </rPr>
      <t xml:space="preserve"> T'</t>
    </r>
  </si>
  <si>
    <r>
      <rPr>
        <i/>
        <sz val="11"/>
        <color rgb="FF002060"/>
        <rFont val="Helvetica"/>
        <family val="2"/>
      </rPr>
      <t xml:space="preserve">t° </t>
    </r>
    <r>
      <rPr>
        <sz val="11"/>
        <color rgb="FF002060"/>
        <rFont val="Helvetica"/>
        <family val="2"/>
      </rPr>
      <t>=1, 13, 25</t>
    </r>
  </si>
  <si>
    <r>
      <rPr>
        <i/>
        <sz val="11"/>
        <color rgb="FF002060"/>
        <rFont val="Helvetica"/>
        <family val="2"/>
      </rPr>
      <t xml:space="preserve">t </t>
    </r>
    <r>
      <rPr>
        <sz val="11"/>
        <color rgb="FF002060"/>
        <rFont val="Helvetica"/>
        <family val="2"/>
      </rPr>
      <t>=1,2,…,36</t>
    </r>
  </si>
  <si>
    <r>
      <rPr>
        <i/>
        <sz val="11"/>
        <color rgb="FF002060"/>
        <rFont val="Helvetica"/>
        <family val="2"/>
      </rPr>
      <t xml:space="preserve">c </t>
    </r>
    <r>
      <rPr>
        <sz val="11"/>
        <color rgb="FF002060"/>
        <rFont val="Helvetica"/>
        <family val="2"/>
      </rPr>
      <t>=12</t>
    </r>
  </si>
  <si>
    <r>
      <rPr>
        <i/>
        <sz val="11"/>
        <color rgb="FF002060"/>
        <rFont val="Helvetica"/>
        <family val="2"/>
      </rPr>
      <t xml:space="preserve">c </t>
    </r>
    <r>
      <rPr>
        <sz val="11"/>
        <color rgb="FF002060"/>
        <rFont val="Helvetica"/>
        <family val="2"/>
      </rPr>
      <t>=12 (even)</t>
    </r>
  </si>
  <si>
    <t>Deseasonalized time series</t>
  </si>
  <si>
    <r>
      <t>Y</t>
    </r>
    <r>
      <rPr>
        <b/>
        <i/>
        <vertAlign val="subscript"/>
        <sz val="11"/>
        <color theme="1"/>
        <rFont val="Helvetica"/>
        <family val="2"/>
      </rPr>
      <t>t</t>
    </r>
  </si>
  <si>
    <t>Initial seasonal components</t>
  </si>
  <si>
    <r>
      <rPr>
        <i/>
        <sz val="11"/>
        <color rgb="FF002060"/>
        <rFont val="Helvetica"/>
        <family val="2"/>
      </rPr>
      <t xml:space="preserve">t </t>
    </r>
    <r>
      <rPr>
        <sz val="11"/>
        <color rgb="FF002060"/>
        <rFont val="Helvetica"/>
        <family val="2"/>
      </rPr>
      <t>=1, 2, …,  36</t>
    </r>
  </si>
  <si>
    <r>
      <rPr>
        <b/>
        <sz val="11"/>
        <color theme="1"/>
        <rFont val="Helvetica"/>
        <family val="2"/>
      </rPr>
      <t>S't</t>
    </r>
    <r>
      <rPr>
        <sz val="11"/>
        <color theme="1"/>
        <rFont val="Helvetica"/>
        <family val="2"/>
      </rPr>
      <t>= W</t>
    </r>
    <r>
      <rPr>
        <vertAlign val="subscript"/>
        <sz val="11"/>
        <color theme="1"/>
        <rFont val="Helvetica"/>
        <family val="2"/>
      </rPr>
      <t>1</t>
    </r>
    <r>
      <rPr>
        <i/>
        <sz val="11"/>
        <color theme="1"/>
        <rFont val="Helvetica"/>
        <family val="2"/>
      </rPr>
      <t>*S</t>
    </r>
    <r>
      <rPr>
        <i/>
        <vertAlign val="subscript"/>
        <sz val="11"/>
        <color theme="1"/>
        <rFont val="Helvetica"/>
        <family val="2"/>
      </rPr>
      <t>t</t>
    </r>
    <r>
      <rPr>
        <sz val="11"/>
        <color theme="1"/>
        <rFont val="Helvetica"/>
        <family val="2"/>
      </rPr>
      <t xml:space="preserve"> (Year1) + W</t>
    </r>
    <r>
      <rPr>
        <vertAlign val="subscript"/>
        <sz val="11"/>
        <color theme="1"/>
        <rFont val="Helvetica"/>
        <family val="2"/>
      </rPr>
      <t>2</t>
    </r>
    <r>
      <rPr>
        <sz val="11"/>
        <color theme="1"/>
        <rFont val="Helvetica"/>
        <family val="2"/>
      </rPr>
      <t>*</t>
    </r>
    <r>
      <rPr>
        <i/>
        <sz val="11"/>
        <color theme="1"/>
        <rFont val="Helvetica"/>
        <family val="2"/>
      </rPr>
      <t>S</t>
    </r>
    <r>
      <rPr>
        <i/>
        <vertAlign val="subscript"/>
        <sz val="11"/>
        <color theme="1"/>
        <rFont val="Helvetica"/>
        <family val="2"/>
      </rPr>
      <t>t</t>
    </r>
    <r>
      <rPr>
        <sz val="11"/>
        <color theme="1"/>
        <rFont val="Helvetica"/>
        <family val="2"/>
      </rPr>
      <t xml:space="preserve"> (Year2) + W</t>
    </r>
    <r>
      <rPr>
        <vertAlign val="subscript"/>
        <sz val="11"/>
        <color theme="1"/>
        <rFont val="Helvetica"/>
        <family val="2"/>
      </rPr>
      <t>3</t>
    </r>
    <r>
      <rPr>
        <sz val="11"/>
        <color theme="1"/>
        <rFont val="Helvetica"/>
        <family val="2"/>
      </rPr>
      <t>*</t>
    </r>
    <r>
      <rPr>
        <i/>
        <sz val="11"/>
        <color theme="1"/>
        <rFont val="Helvetica"/>
        <family val="2"/>
      </rPr>
      <t>S</t>
    </r>
    <r>
      <rPr>
        <i/>
        <vertAlign val="subscript"/>
        <sz val="11"/>
        <color theme="1"/>
        <rFont val="Helvetica"/>
        <family val="2"/>
      </rPr>
      <t>t</t>
    </r>
    <r>
      <rPr>
        <sz val="11"/>
        <color theme="1"/>
        <rFont val="Helvetica"/>
        <family val="2"/>
      </rPr>
      <t xml:space="preserve"> (Year3)</t>
    </r>
  </si>
  <si>
    <r>
      <t>W</t>
    </r>
    <r>
      <rPr>
        <vertAlign val="subscript"/>
        <sz val="11"/>
        <color rgb="FF002060"/>
        <rFont val="Helvetica"/>
        <family val="2"/>
      </rPr>
      <t>1</t>
    </r>
    <r>
      <rPr>
        <sz val="11"/>
        <color rgb="FF002060"/>
        <rFont val="Helvetica"/>
        <family val="2"/>
      </rPr>
      <t>= 015,  + W</t>
    </r>
    <r>
      <rPr>
        <vertAlign val="subscript"/>
        <sz val="11"/>
        <color rgb="FF002060"/>
        <rFont val="Helvetica"/>
        <family val="2"/>
      </rPr>
      <t xml:space="preserve">2 </t>
    </r>
    <r>
      <rPr>
        <sz val="11"/>
        <color rgb="FF002060"/>
        <rFont val="Helvetica"/>
        <family val="2"/>
      </rPr>
      <t>= 0.35  + W</t>
    </r>
    <r>
      <rPr>
        <vertAlign val="subscript"/>
        <sz val="11"/>
        <color rgb="FF002060"/>
        <rFont val="Helvetica"/>
        <family val="2"/>
      </rPr>
      <t xml:space="preserve">3 </t>
    </r>
    <r>
      <rPr>
        <sz val="11"/>
        <color rgb="FF002060"/>
        <rFont val="Helvetica"/>
        <family val="2"/>
      </rPr>
      <t>= 0.5</t>
    </r>
  </si>
  <si>
    <t>Weights</t>
  </si>
  <si>
    <r>
      <t>S'</t>
    </r>
    <r>
      <rPr>
        <b/>
        <vertAlign val="subscript"/>
        <sz val="11"/>
        <color theme="1"/>
        <rFont val="Helvetica"/>
        <family val="2"/>
      </rPr>
      <t>t</t>
    </r>
  </si>
  <si>
    <r>
      <rPr>
        <b/>
        <sz val="11"/>
        <color rgb="FF002060"/>
        <rFont val="Helvetica"/>
        <family val="2"/>
      </rPr>
      <t>Step 2:</t>
    </r>
    <r>
      <rPr>
        <b/>
        <sz val="11"/>
        <color rgb="FFC00000"/>
        <rFont val="Helvetica"/>
        <family val="2"/>
      </rPr>
      <t xml:space="preserve"> S'</t>
    </r>
  </si>
  <si>
    <t>Initial base</t>
  </si>
  <si>
    <r>
      <rPr>
        <b/>
        <sz val="11"/>
        <color rgb="FFC00000"/>
        <rFont val="Helvetica"/>
        <family val="2"/>
      </rPr>
      <t>Cycle</t>
    </r>
    <r>
      <rPr>
        <b/>
        <sz val="11"/>
        <color theme="1"/>
        <rFont val="Helvetica"/>
        <family val="2"/>
      </rPr>
      <t xml:space="preserve"> Moving Average</t>
    </r>
  </si>
  <si>
    <r>
      <rPr>
        <b/>
        <sz val="11"/>
        <color rgb="FF002060"/>
        <rFont val="Helvetica"/>
        <family val="2"/>
      </rPr>
      <t>Step 3:</t>
    </r>
    <r>
      <rPr>
        <b/>
        <sz val="11"/>
        <color rgb="FFC00000"/>
        <rFont val="Helvetica"/>
        <family val="2"/>
      </rPr>
      <t xml:space="preserve"> B'</t>
    </r>
  </si>
  <si>
    <t>Trend (6-31)</t>
  </si>
  <si>
    <t>Step 2.1</t>
  </si>
  <si>
    <t>Step 2.2</t>
  </si>
  <si>
    <t>Step 2.3</t>
  </si>
  <si>
    <t>Step 2.4</t>
  </si>
  <si>
    <t>Step 1.3</t>
  </si>
  <si>
    <t>Step 1.1</t>
  </si>
  <si>
    <t>Step 1.2</t>
  </si>
  <si>
    <r>
      <rPr>
        <b/>
        <sz val="11"/>
        <color rgb="FF002060"/>
        <rFont val="Helvetica"/>
        <family val="2"/>
      </rPr>
      <t>Step 4:</t>
    </r>
    <r>
      <rPr>
        <b/>
        <sz val="11"/>
        <color rgb="FFC00000"/>
        <rFont val="Helvetica"/>
        <family val="2"/>
      </rPr>
      <t xml:space="preserve"> F'</t>
    </r>
  </si>
  <si>
    <r>
      <rPr>
        <b/>
        <sz val="11"/>
        <color rgb="FF002060"/>
        <rFont val="Helvetica"/>
        <family val="2"/>
      </rPr>
      <t>Step 5:</t>
    </r>
    <r>
      <rPr>
        <b/>
        <sz val="11"/>
        <color rgb="FFC00000"/>
        <rFont val="Helvetica"/>
        <family val="2"/>
      </rPr>
      <t xml:space="preserve"> MAPE'</t>
    </r>
  </si>
  <si>
    <t>Step 2.5 (optional)</t>
  </si>
  <si>
    <r>
      <rPr>
        <b/>
        <sz val="11"/>
        <color rgb="FF002060"/>
        <rFont val="Helvetica"/>
        <family val="2"/>
      </rPr>
      <t>Step 4:</t>
    </r>
    <r>
      <rPr>
        <sz val="11"/>
        <color rgb="FF002060"/>
        <rFont val="Helvetica"/>
        <family val="2"/>
      </rPr>
      <t xml:space="preserve"> Make the forecast - Model selection and initiation</t>
    </r>
  </si>
  <si>
    <r>
      <rPr>
        <b/>
        <i/>
        <sz val="11"/>
        <color rgb="FF0070C0"/>
        <rFont val="Helvetica"/>
        <family val="2"/>
      </rPr>
      <t xml:space="preserve">Note: </t>
    </r>
    <r>
      <rPr>
        <i/>
        <sz val="11"/>
        <color rgb="FF0070C0"/>
        <rFont val="Helvetica"/>
        <family val="2"/>
      </rPr>
      <t>Dataset is new and different from slides.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</si>
</sst>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>
    <font>
      <sz val="12"/>
      <color theme="1"/>
      <name val="Calibri"/>
      <family val="2"/>
      <scheme val="minor"/>
    </font>
    <font>
      <b/>
      <sz val="11"/>
      <color theme="1"/>
      <name val="Helvetica"/>
      <family val="2"/>
    </font>
    <font>
      <sz val="11"/>
      <color theme="1"/>
      <name val="Helvetica"/>
      <family val="2"/>
    </font>
    <font>
      <i/>
      <vertAlign val="subscript"/>
      <sz val="11"/>
      <color theme="1"/>
      <name val="Helvetica"/>
      <family val="2"/>
    </font>
    <font>
      <b/>
      <sz val="11"/>
      <color rgb="FFC00000"/>
      <name val="Helvetica"/>
      <family val="2"/>
    </font>
    <font>
      <i/>
      <sz val="11"/>
      <color theme="1"/>
      <name val="Helvetica"/>
      <family val="2"/>
    </font>
    <font>
      <b/>
      <i/>
      <sz val="11"/>
      <color theme="1"/>
      <name val="Helvetica"/>
      <family val="2"/>
    </font>
    <font>
      <b/>
      <sz val="11"/>
      <color rgb="FF002060"/>
      <name val="Helvetica"/>
      <family val="2"/>
    </font>
    <font>
      <sz val="11"/>
      <color rgb="FF002060"/>
      <name val="Helvetica"/>
      <family val="2"/>
    </font>
    <font>
      <i/>
      <sz val="11"/>
      <color rgb="FF002060"/>
      <name val="Helvetica"/>
      <family val="2"/>
    </font>
    <font>
      <b/>
      <i/>
      <vertAlign val="subscript"/>
      <sz val="11"/>
      <color theme="1"/>
      <name val="Helvetica"/>
      <family val="2"/>
    </font>
    <font>
      <vertAlign val="subscript"/>
      <sz val="11"/>
      <color theme="1"/>
      <name val="Helvetica"/>
      <family val="2"/>
    </font>
    <font>
      <vertAlign val="subscript"/>
      <sz val="11"/>
      <color rgb="FF002060"/>
      <name val="Helvetica"/>
      <family val="2"/>
    </font>
    <font>
      <b/>
      <vertAlign val="subscript"/>
      <sz val="11"/>
      <color theme="1"/>
      <name val="Helvetica"/>
      <family val="2"/>
    </font>
    <font>
      <sz val="11"/>
      <color theme="0" tint="-0.34998626667073579"/>
      <name val="Helvetica"/>
      <family val="2"/>
    </font>
    <font>
      <b/>
      <sz val="11"/>
      <color theme="0" tint="-0.34998626667073579"/>
      <name val="Helvetica"/>
      <family val="2"/>
    </font>
    <font>
      <i/>
      <sz val="11"/>
      <color rgb="FF0070C0"/>
      <name val="Helvetica"/>
      <family val="2"/>
    </font>
    <font>
      <b/>
      <i/>
      <sz val="11"/>
      <color rgb="FF0070C0"/>
      <name val="Helvetica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3" fontId="1" fillId="0" borderId="0" xfId="0" applyNumberFormat="1" applyFont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/>
    <xf numFmtId="0" fontId="2" fillId="0" borderId="3" xfId="0" applyFont="1" applyBorder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1" fontId="2" fillId="2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2" fillId="2" borderId="0" xfId="0" applyNumberFormat="1" applyFont="1" applyFill="1" applyAlignment="1">
      <alignment horizontal="center" vertical="center"/>
    </xf>
    <xf numFmtId="2" fontId="2" fillId="5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1" fontId="1" fillId="11" borderId="0" xfId="0" applyNumberFormat="1" applyFont="1" applyFill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1" fontId="15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1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16" fillId="0" borderId="0" xfId="0" applyFont="1"/>
    <xf numFmtId="0" fontId="4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3" fontId="1" fillId="10" borderId="0" xfId="0" applyNumberFormat="1" applyFont="1" applyFill="1" applyAlignment="1">
      <alignment horizontal="center" vertical="top"/>
    </xf>
    <xf numFmtId="3" fontId="1" fillId="3" borderId="1" xfId="0" applyNumberFormat="1" applyFont="1" applyFill="1" applyBorder="1" applyAlignment="1">
      <alignment horizontal="center" vertical="center"/>
    </xf>
    <xf numFmtId="3" fontId="2" fillId="7" borderId="0" xfId="0" applyNumberFormat="1" applyFont="1" applyFill="1" applyAlignment="1">
      <alignment horizontal="center" vertical="center"/>
    </xf>
    <xf numFmtId="4" fontId="2" fillId="7" borderId="0" xfId="0" applyNumberFormat="1" applyFont="1" applyFill="1" applyAlignment="1">
      <alignment horizontal="center" vertical="top"/>
    </xf>
    <xf numFmtId="3" fontId="1" fillId="8" borderId="0" xfId="0" applyNumberFormat="1" applyFont="1" applyFill="1" applyAlignment="1">
      <alignment horizontal="center" vertical="center"/>
    </xf>
    <xf numFmtId="4" fontId="2" fillId="8" borderId="0" xfId="0" applyNumberFormat="1" applyFont="1" applyFill="1" applyAlignment="1">
      <alignment horizontal="center" vertical="top"/>
    </xf>
    <xf numFmtId="3" fontId="2" fillId="9" borderId="0" xfId="0" applyNumberFormat="1" applyFont="1" applyFill="1" applyAlignment="1">
      <alignment horizontal="center" vertical="center"/>
    </xf>
    <xf numFmtId="164" fontId="2" fillId="9" borderId="0" xfId="0" applyNumberFormat="1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Seasonal compenent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'Model initiation-Step (1-3)'!$A$15:$A$50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'Model initiation-Step (1-3)'!$Y$15:$Y$50</c:f>
              <c:numCache>
                <c:formatCode>0.00</c:formatCode>
                <c:ptCount val="36"/>
                <c:pt idx="0">
                  <c:v>1.5475111422152441</c:v>
                </c:pt>
                <c:pt idx="1">
                  <c:v>1.1991947983844662</c:v>
                </c:pt>
                <c:pt idx="2">
                  <c:v>0.82578612765082959</c:v>
                </c:pt>
                <c:pt idx="3">
                  <c:v>0.50870902291201681</c:v>
                </c:pt>
                <c:pt idx="4">
                  <c:v>0.31992336286514622</c:v>
                </c:pt>
                <c:pt idx="5">
                  <c:v>0.16621233127333812</c:v>
                </c:pt>
                <c:pt idx="6">
                  <c:v>0.17670595290606705</c:v>
                </c:pt>
                <c:pt idx="7">
                  <c:v>0.31129585573365315</c:v>
                </c:pt>
                <c:pt idx="8">
                  <c:v>0.6062946361929179</c:v>
                </c:pt>
                <c:pt idx="9">
                  <c:v>1.6860180476259599</c:v>
                </c:pt>
                <c:pt idx="10">
                  <c:v>2.5489070209700504</c:v>
                </c:pt>
                <c:pt idx="11">
                  <c:v>2.3845700388644859</c:v>
                </c:pt>
                <c:pt idx="12">
                  <c:v>1.6433670383768197</c:v>
                </c:pt>
                <c:pt idx="13">
                  <c:v>1.1403316418065628</c:v>
                </c:pt>
                <c:pt idx="14">
                  <c:v>0.85061532061414113</c:v>
                </c:pt>
                <c:pt idx="15">
                  <c:v>0.48868236350595351</c:v>
                </c:pt>
                <c:pt idx="16">
                  <c:v>0.31134385546518478</c:v>
                </c:pt>
                <c:pt idx="17">
                  <c:v>0.15226952682517042</c:v>
                </c:pt>
                <c:pt idx="18">
                  <c:v>0.18392563993399255</c:v>
                </c:pt>
                <c:pt idx="19">
                  <c:v>0.30937344984102511</c:v>
                </c:pt>
                <c:pt idx="20">
                  <c:v>0.61745711098328881</c:v>
                </c:pt>
                <c:pt idx="21">
                  <c:v>1.673131942713997</c:v>
                </c:pt>
                <c:pt idx="22">
                  <c:v>2.3983580785929095</c:v>
                </c:pt>
                <c:pt idx="23">
                  <c:v>2.4989585526334137</c:v>
                </c:pt>
                <c:pt idx="24">
                  <c:v>1.5961214154758725</c:v>
                </c:pt>
                <c:pt idx="25">
                  <c:v>1.0675735165909603</c:v>
                </c:pt>
                <c:pt idx="26">
                  <c:v>0.8478173676535945</c:v>
                </c:pt>
                <c:pt idx="27">
                  <c:v>0.47179938171384245</c:v>
                </c:pt>
                <c:pt idx="28">
                  <c:v>0.28071583971003816</c:v>
                </c:pt>
                <c:pt idx="29">
                  <c:v>0.15821417528972639</c:v>
                </c:pt>
                <c:pt idx="30">
                  <c:v>0.18196584094622881</c:v>
                </c:pt>
                <c:pt idx="31">
                  <c:v>0.27870029906865795</c:v>
                </c:pt>
                <c:pt idx="32">
                  <c:v>0.63888979756950992</c:v>
                </c:pt>
                <c:pt idx="33">
                  <c:v>1.7009416861906874</c:v>
                </c:pt>
                <c:pt idx="34">
                  <c:v>2.2695263016856067</c:v>
                </c:pt>
                <c:pt idx="35">
                  <c:v>2.7478754098765115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B-FD42-A281-1E5ED9C3AAC9}"/>
            </c:ext>
          </c:extLst>
        </c:ser>
        <c:ser>
          <c:idx val="1"/>
          <c:order val="1"/>
          <c:tx>
            <c:v>S't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'Model initiation-Step (1-3)'!$A$15:$A$50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'Model initiation-Step (1-3)'!$AC$15:$AC$50</c:f>
              <c:numCache>
                <c:formatCode>General</c:formatCode>
                <c:ptCount val="36"/>
                <c:pt idx="24" formatCode="0.00">
                  <c:v>1.6053658425021098</c:v>
                </c:pt>
                <c:pt idx="25" formatCode="0.00">
                  <c:v>1.1127820526854471</c:v>
                </c:pt>
                <c:pt idx="26" formatCode="0.00">
                  <c:v>0.84549196518937109</c:v>
                </c:pt>
                <c:pt idx="27" formatCode="0.00">
                  <c:v>0.48324487152080742</c:v>
                </c:pt>
                <c:pt idx="28" formatCode="0.00">
                  <c:v>0.29731677369760567</c:v>
                </c:pt>
                <c:pt idx="29" formatCode="0.00">
                  <c:v>0.15733327172467354</c:v>
                </c:pt>
                <c:pt idx="30" formatCode="0.00">
                  <c:v>0.18186278738592185</c:v>
                </c:pt>
                <c:pt idx="31" formatCode="0.00">
                  <c:v>0.29432523533873572</c:v>
                </c:pt>
                <c:pt idx="32" formatCode="0.00">
                  <c:v>0.62649908305784374</c:v>
                </c:pt>
                <c:pt idx="33" formatCode="0.00">
                  <c:v>1.6889697301891364</c:v>
                </c:pt>
                <c:pt idx="34" formatCode="0.00">
                  <c:v>2.356524531495829</c:v>
                </c:pt>
                <c:pt idx="35" formatCode="0.00">
                  <c:v>2.6062587041896235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B-FD42-A281-1E5ED9C3A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713888"/>
        <c:axId val="1024978992"/>
      </c:lineChart>
      <c:catAx>
        <c:axId val="102171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CH"/>
          </a:p>
        </c:txPr>
        <c:crossAx val="1024978992"/>
        <c:crosses val="autoZero"/>
        <c:auto val="1"/>
        <c:lblAlgn val="ctr"/>
        <c:lblOffset val="100"/>
        <c:noMultiLvlLbl val="0"/>
      </c:catAx>
      <c:valAx>
        <c:axId val="102497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CH"/>
          </a:p>
        </c:txPr>
        <c:crossAx val="102171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Data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'[1]Trend identification'!$A$10:$A$45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'[1]Trend identification'!$B$10:$B$45</c:f>
              <c:numCache>
                <c:formatCode>General</c:formatCode>
                <c:ptCount val="36"/>
                <c:pt idx="0">
                  <c:v>55870</c:v>
                </c:pt>
                <c:pt idx="1">
                  <c:v>43510</c:v>
                </c:pt>
                <c:pt idx="2">
                  <c:v>30110</c:v>
                </c:pt>
                <c:pt idx="3">
                  <c:v>18640</c:v>
                </c:pt>
                <c:pt idx="4">
                  <c:v>11780</c:v>
                </c:pt>
                <c:pt idx="5">
                  <c:v>6150</c:v>
                </c:pt>
                <c:pt idx="6">
                  <c:v>6570</c:v>
                </c:pt>
                <c:pt idx="7">
                  <c:v>11630</c:v>
                </c:pt>
                <c:pt idx="8">
                  <c:v>22760</c:v>
                </c:pt>
                <c:pt idx="9">
                  <c:v>63595</c:v>
                </c:pt>
                <c:pt idx="10">
                  <c:v>96600</c:v>
                </c:pt>
                <c:pt idx="11">
                  <c:v>90800</c:v>
                </c:pt>
                <c:pt idx="12">
                  <c:v>62740</c:v>
                </c:pt>
                <c:pt idx="13">
                  <c:v>43740</c:v>
                </c:pt>
                <c:pt idx="14">
                  <c:v>32780</c:v>
                </c:pt>
                <c:pt idx="15">
                  <c:v>18920</c:v>
                </c:pt>
                <c:pt idx="16">
                  <c:v>12110</c:v>
                </c:pt>
                <c:pt idx="17">
                  <c:v>5950</c:v>
                </c:pt>
                <c:pt idx="18">
                  <c:v>7220</c:v>
                </c:pt>
                <c:pt idx="19">
                  <c:v>12200</c:v>
                </c:pt>
                <c:pt idx="20">
                  <c:v>24460</c:v>
                </c:pt>
                <c:pt idx="21">
                  <c:v>66580</c:v>
                </c:pt>
                <c:pt idx="22">
                  <c:v>95870</c:v>
                </c:pt>
                <c:pt idx="23">
                  <c:v>100340</c:v>
                </c:pt>
                <c:pt idx="24">
                  <c:v>66260</c:v>
                </c:pt>
                <c:pt idx="25">
                  <c:v>44510</c:v>
                </c:pt>
                <c:pt idx="26">
                  <c:v>35500</c:v>
                </c:pt>
                <c:pt idx="27">
                  <c:v>19840</c:v>
                </c:pt>
                <c:pt idx="28">
                  <c:v>11855</c:v>
                </c:pt>
                <c:pt idx="29">
                  <c:v>6710</c:v>
                </c:pt>
                <c:pt idx="30">
                  <c:v>7750</c:v>
                </c:pt>
                <c:pt idx="31">
                  <c:v>11920</c:v>
                </c:pt>
                <c:pt idx="32">
                  <c:v>27440</c:v>
                </c:pt>
                <c:pt idx="33">
                  <c:v>73360</c:v>
                </c:pt>
                <c:pt idx="34">
                  <c:v>98290</c:v>
                </c:pt>
                <c:pt idx="35">
                  <c:v>119500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3-F74D-AF5C-F4A15DD65B28}"/>
            </c:ext>
          </c:extLst>
        </c:ser>
        <c:ser>
          <c:idx val="0"/>
          <c:order val="1"/>
          <c:tx>
            <c:v>Regression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'[1]Trend identification'!$A$10:$A$45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'[1]Trend identification'!$S$10:$S$45</c:f>
              <c:numCache>
                <c:formatCode>General</c:formatCode>
                <c:ptCount val="36"/>
                <c:pt idx="5">
                  <c:v>34384.583333333328</c:v>
                </c:pt>
                <c:pt idx="6">
                  <c:v>34563.037037037029</c:v>
                </c:pt>
                <c:pt idx="7">
                  <c:v>34741.49074074073</c:v>
                </c:pt>
                <c:pt idx="8">
                  <c:v>34919.944444444431</c:v>
                </c:pt>
                <c:pt idx="9">
                  <c:v>35098.398148148131</c:v>
                </c:pt>
                <c:pt idx="10">
                  <c:v>35276.851851851832</c:v>
                </c:pt>
                <c:pt idx="11">
                  <c:v>35455.305555555533</c:v>
                </c:pt>
                <c:pt idx="12">
                  <c:v>35633.759259259234</c:v>
                </c:pt>
                <c:pt idx="13">
                  <c:v>35812.212962962934</c:v>
                </c:pt>
                <c:pt idx="14">
                  <c:v>35990.666666666635</c:v>
                </c:pt>
                <c:pt idx="15">
                  <c:v>36169.120370370336</c:v>
                </c:pt>
                <c:pt idx="16">
                  <c:v>36347.574074074037</c:v>
                </c:pt>
                <c:pt idx="17">
                  <c:v>36526.027777777737</c:v>
                </c:pt>
                <c:pt idx="18">
                  <c:v>36704.481481481438</c:v>
                </c:pt>
                <c:pt idx="19">
                  <c:v>36882.935185185139</c:v>
                </c:pt>
                <c:pt idx="20">
                  <c:v>37061.38888888884</c:v>
                </c:pt>
                <c:pt idx="21">
                  <c:v>37239.84259259254</c:v>
                </c:pt>
                <c:pt idx="22">
                  <c:v>37418.296296296241</c:v>
                </c:pt>
                <c:pt idx="23">
                  <c:v>37596.749999999942</c:v>
                </c:pt>
                <c:pt idx="24">
                  <c:v>37775.203703703643</c:v>
                </c:pt>
                <c:pt idx="25">
                  <c:v>37953.657407407343</c:v>
                </c:pt>
                <c:pt idx="26">
                  <c:v>38132.111111111044</c:v>
                </c:pt>
                <c:pt idx="27">
                  <c:v>38310.564814814745</c:v>
                </c:pt>
                <c:pt idx="28">
                  <c:v>38489.018518518445</c:v>
                </c:pt>
                <c:pt idx="29">
                  <c:v>38667.472222222146</c:v>
                </c:pt>
                <c:pt idx="30">
                  <c:v>38845.925925925847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3-F74D-AF5C-F4A15DD65B28}"/>
            </c:ext>
          </c:extLst>
        </c:ser>
        <c:ser>
          <c:idx val="2"/>
          <c:order val="2"/>
          <c:tx>
            <c:v>Cyclee moving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'[1]Trend identification'!$A$10:$A$45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'[1]Trend identification'!$I$10:$I$45</c:f>
              <c:numCache>
                <c:formatCode>General</c:formatCode>
                <c:ptCount val="36"/>
                <c:pt idx="5">
                  <c:v>34384.583333333328</c:v>
                </c:pt>
                <c:pt idx="6">
                  <c:v>39623.333333333328</c:v>
                </c:pt>
                <c:pt idx="7">
                  <c:v>39541.666666666664</c:v>
                </c:pt>
                <c:pt idx="8">
                  <c:v>39327.5</c:v>
                </c:pt>
                <c:pt idx="9">
                  <c:v>39571.25</c:v>
                </c:pt>
                <c:pt idx="10">
                  <c:v>39302.916666666664</c:v>
                </c:pt>
                <c:pt idx="11">
                  <c:v>39281.25</c:v>
                </c:pt>
                <c:pt idx="12">
                  <c:v>38990.416666666664</c:v>
                </c:pt>
                <c:pt idx="13">
                  <c:v>38886.666666666664</c:v>
                </c:pt>
                <c:pt idx="14">
                  <c:v>38677.916666666664</c:v>
                </c:pt>
                <c:pt idx="15">
                  <c:v>37628.958333333328</c:v>
                </c:pt>
                <c:pt idx="16">
                  <c:v>38257.5</c:v>
                </c:pt>
                <c:pt idx="17">
                  <c:v>39658.75</c:v>
                </c:pt>
                <c:pt idx="18">
                  <c:v>41809.166666666664</c:v>
                </c:pt>
                <c:pt idx="19">
                  <c:v>41474.166666666664</c:v>
                </c:pt>
                <c:pt idx="20">
                  <c:v>41088.75</c:v>
                </c:pt>
                <c:pt idx="21">
                  <c:v>41517.5</c:v>
                </c:pt>
                <c:pt idx="22">
                  <c:v>41225.416666666664</c:v>
                </c:pt>
                <c:pt idx="23">
                  <c:v>41128.125</c:v>
                </c:pt>
                <c:pt idx="24">
                  <c:v>40924.166666666664</c:v>
                </c:pt>
                <c:pt idx="25">
                  <c:v>40804.166666666664</c:v>
                </c:pt>
                <c:pt idx="26">
                  <c:v>40443.75</c:v>
                </c:pt>
                <c:pt idx="27">
                  <c:v>39583.75</c:v>
                </c:pt>
                <c:pt idx="28">
                  <c:v>40841.666666666664</c:v>
                </c:pt>
                <c:pt idx="29">
                  <c:v>41895.833333333328</c:v>
                </c:pt>
                <c:pt idx="30">
                  <c:v>45796.25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A3-F74D-AF5C-F4A15DD65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4480"/>
        <c:axId val="947056384"/>
      </c:lineChart>
      <c:catAx>
        <c:axId val="94703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CH"/>
          </a:p>
        </c:txPr>
        <c:crossAx val="947056384"/>
        <c:crosses val="autoZero"/>
        <c:auto val="1"/>
        <c:lblAlgn val="ctr"/>
        <c:lblOffset val="100"/>
        <c:noMultiLvlLbl val="0"/>
      </c:catAx>
      <c:valAx>
        <c:axId val="94705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CH"/>
          </a:p>
        </c:txPr>
        <c:crossAx val="94703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5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63500</xdr:colOff>
      <xdr:row>7</xdr:row>
      <xdr:rowOff>88900</xdr:rowOff>
    </xdr:from>
    <xdr:to>
      <xdr:col>20</xdr:col>
      <xdr:colOff>914400</xdr:colOff>
      <xdr:row>9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072CB4-740F-4A4C-9535-96D7FA1F3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0944" y="484011"/>
          <a:ext cx="850900" cy="428272"/>
        </a:xfrm>
        <a:prstGeom prst="rect">
          <a:avLst/>
        </a:prstGeom>
      </xdr:spPr>
    </xdr:pic>
    <xdr:clientData/>
  </xdr:twoCellAnchor>
  <xdr:twoCellAnchor editAs="oneCell">
    <xdr:from>
      <xdr:col>18</xdr:col>
      <xdr:colOff>4761</xdr:colOff>
      <xdr:row>7</xdr:row>
      <xdr:rowOff>114299</xdr:rowOff>
    </xdr:from>
    <xdr:to>
      <xdr:col>19</xdr:col>
      <xdr:colOff>19052</xdr:colOff>
      <xdr:row>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53B619-7C65-7B49-8554-CD4682A9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2650" y="509410"/>
          <a:ext cx="846846" cy="294923"/>
        </a:xfrm>
        <a:prstGeom prst="rect">
          <a:avLst/>
        </a:prstGeom>
      </xdr:spPr>
    </xdr:pic>
    <xdr:clientData/>
  </xdr:twoCellAnchor>
  <xdr:twoCellAnchor editAs="oneCell">
    <xdr:from>
      <xdr:col>22</xdr:col>
      <xdr:colOff>119380</xdr:colOff>
      <xdr:row>7</xdr:row>
      <xdr:rowOff>63500</xdr:rowOff>
    </xdr:from>
    <xdr:to>
      <xdr:col>22</xdr:col>
      <xdr:colOff>1803400</xdr:colOff>
      <xdr:row>9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F1D9E6-61A1-504B-BB64-D765C550F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08047" y="458611"/>
          <a:ext cx="1684020" cy="434622"/>
        </a:xfrm>
        <a:prstGeom prst="rect">
          <a:avLst/>
        </a:prstGeom>
      </xdr:spPr>
    </xdr:pic>
    <xdr:clientData/>
  </xdr:twoCellAnchor>
  <xdr:twoCellAnchor editAs="oneCell">
    <xdr:from>
      <xdr:col>24</xdr:col>
      <xdr:colOff>674436</xdr:colOff>
      <xdr:row>7</xdr:row>
      <xdr:rowOff>63499</xdr:rowOff>
    </xdr:from>
    <xdr:to>
      <xdr:col>24</xdr:col>
      <xdr:colOff>1213184</xdr:colOff>
      <xdr:row>9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466A306-6FC8-7747-8053-D33C22EBD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93880" y="458610"/>
          <a:ext cx="538748" cy="498123"/>
        </a:xfrm>
        <a:prstGeom prst="rect">
          <a:avLst/>
        </a:prstGeom>
      </xdr:spPr>
    </xdr:pic>
    <xdr:clientData/>
  </xdr:twoCellAnchor>
  <xdr:oneCellAnchor>
    <xdr:from>
      <xdr:col>24</xdr:col>
      <xdr:colOff>1689100</xdr:colOff>
      <xdr:row>9</xdr:row>
      <xdr:rowOff>120650</xdr:rowOff>
    </xdr:from>
    <xdr:ext cx="65" cy="17209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D731DC6-45B0-274F-B32A-0E2E292BD963}"/>
            </a:ext>
          </a:extLst>
        </xdr:cNvPr>
        <xdr:cNvSpPr txBox="1"/>
      </xdr:nvSpPr>
      <xdr:spPr>
        <a:xfrm>
          <a:off x="9575800" y="908050"/>
          <a:ext cx="65" cy="172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177801</xdr:colOff>
      <xdr:row>70</xdr:row>
      <xdr:rowOff>88900</xdr:rowOff>
    </xdr:from>
    <xdr:to>
      <xdr:col>26</xdr:col>
      <xdr:colOff>973666</xdr:colOff>
      <xdr:row>87</xdr:row>
      <xdr:rowOff>169333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89AB248-A943-8B4D-9106-4D203F772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183446</xdr:colOff>
      <xdr:row>9</xdr:row>
      <xdr:rowOff>7094</xdr:rowOff>
    </xdr:from>
    <xdr:to>
      <xdr:col>4</xdr:col>
      <xdr:colOff>624841</xdr:colOff>
      <xdr:row>11</xdr:row>
      <xdr:rowOff>155222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B5F7670-8081-B34E-923C-2A9814194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3446" y="1686316"/>
          <a:ext cx="2939062" cy="543239"/>
        </a:xfrm>
        <a:prstGeom prst="rect">
          <a:avLst/>
        </a:prstGeom>
      </xdr:spPr>
    </xdr:pic>
    <xdr:clientData/>
  </xdr:twoCellAnchor>
  <xdr:twoCellAnchor>
    <xdr:from>
      <xdr:col>0</xdr:col>
      <xdr:colOff>169332</xdr:colOff>
      <xdr:row>52</xdr:row>
      <xdr:rowOff>56444</xdr:rowOff>
    </xdr:from>
    <xdr:to>
      <xdr:col>26</xdr:col>
      <xdr:colOff>987777</xdr:colOff>
      <xdr:row>70</xdr:row>
      <xdr:rowOff>141111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62D89D-DA30-2844-8E60-405B1ADFD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n/Desktop/EPFL%20Courses/ME-419-Production%20Management/PM19/3.%20Modules/Module%202%20-%20Demand%20Management/Modeul%202-Excel%20files/Module%202-Demand%20Management-Model%20Time%20Series%20Excel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identification"/>
      <sheetName val="Trend identification"/>
      <sheetName val="Seasonality identification"/>
    </sheetNames>
    <sheetDataSet>
      <sheetData sheetId="0"/>
      <sheetData sheetId="1">
        <row r="10">
          <cell r="A10">
            <v>1</v>
          </cell>
          <cell r="B10">
            <v>55870</v>
          </cell>
          <cell r="I10"/>
        </row>
        <row r="11">
          <cell r="A11">
            <v>2</v>
          </cell>
          <cell r="B11">
            <v>43510</v>
          </cell>
          <cell r="I11"/>
        </row>
        <row r="12">
          <cell r="A12">
            <v>3</v>
          </cell>
          <cell r="B12">
            <v>30110</v>
          </cell>
          <cell r="I12"/>
        </row>
        <row r="13">
          <cell r="A13">
            <v>4</v>
          </cell>
          <cell r="B13">
            <v>18640</v>
          </cell>
          <cell r="I13"/>
        </row>
        <row r="14">
          <cell r="A14">
            <v>5</v>
          </cell>
          <cell r="B14">
            <v>11780</v>
          </cell>
          <cell r="I14"/>
        </row>
        <row r="15">
          <cell r="A15">
            <v>6</v>
          </cell>
          <cell r="B15">
            <v>6150</v>
          </cell>
          <cell r="I15">
            <v>34384.583333333328</v>
          </cell>
          <cell r="S15">
            <v>34384.583333333328</v>
          </cell>
        </row>
        <row r="16">
          <cell r="A16">
            <v>7</v>
          </cell>
          <cell r="B16">
            <v>6570</v>
          </cell>
          <cell r="I16">
            <v>39623.333333333328</v>
          </cell>
          <cell r="S16">
            <v>34563.037037037029</v>
          </cell>
        </row>
        <row r="17">
          <cell r="A17">
            <v>8</v>
          </cell>
          <cell r="B17">
            <v>11630</v>
          </cell>
          <cell r="I17">
            <v>39541.666666666664</v>
          </cell>
          <cell r="S17">
            <v>34741.49074074073</v>
          </cell>
        </row>
        <row r="18">
          <cell r="A18">
            <v>9</v>
          </cell>
          <cell r="B18">
            <v>22760</v>
          </cell>
          <cell r="I18">
            <v>39327.5</v>
          </cell>
          <cell r="S18">
            <v>34919.944444444431</v>
          </cell>
        </row>
        <row r="19">
          <cell r="A19">
            <v>10</v>
          </cell>
          <cell r="B19">
            <v>63595</v>
          </cell>
          <cell r="I19">
            <v>39571.25</v>
          </cell>
          <cell r="S19">
            <v>35098.398148148131</v>
          </cell>
        </row>
        <row r="20">
          <cell r="A20">
            <v>11</v>
          </cell>
          <cell r="B20">
            <v>96600</v>
          </cell>
          <cell r="I20">
            <v>39302.916666666664</v>
          </cell>
          <cell r="S20">
            <v>35276.851851851832</v>
          </cell>
        </row>
        <row r="21">
          <cell r="A21">
            <v>12</v>
          </cell>
          <cell r="B21">
            <v>90800</v>
          </cell>
          <cell r="I21">
            <v>39281.25</v>
          </cell>
          <cell r="S21">
            <v>35455.305555555533</v>
          </cell>
        </row>
        <row r="22">
          <cell r="A22">
            <v>13</v>
          </cell>
          <cell r="B22">
            <v>62740</v>
          </cell>
          <cell r="I22">
            <v>38990.416666666664</v>
          </cell>
          <cell r="S22">
            <v>35633.759259259234</v>
          </cell>
        </row>
        <row r="23">
          <cell r="A23">
            <v>14</v>
          </cell>
          <cell r="B23">
            <v>43740</v>
          </cell>
          <cell r="I23">
            <v>38886.666666666664</v>
          </cell>
          <cell r="S23">
            <v>35812.212962962934</v>
          </cell>
        </row>
        <row r="24">
          <cell r="A24">
            <v>15</v>
          </cell>
          <cell r="B24">
            <v>32780</v>
          </cell>
          <cell r="I24">
            <v>38677.916666666664</v>
          </cell>
          <cell r="S24">
            <v>35990.666666666635</v>
          </cell>
        </row>
        <row r="25">
          <cell r="A25">
            <v>16</v>
          </cell>
          <cell r="B25">
            <v>18920</v>
          </cell>
          <cell r="I25">
            <v>37628.958333333328</v>
          </cell>
          <cell r="S25">
            <v>36169.120370370336</v>
          </cell>
        </row>
        <row r="26">
          <cell r="A26">
            <v>17</v>
          </cell>
          <cell r="B26">
            <v>12110</v>
          </cell>
          <cell r="I26">
            <v>38257.5</v>
          </cell>
          <cell r="S26">
            <v>36347.574074074037</v>
          </cell>
        </row>
        <row r="27">
          <cell r="A27">
            <v>18</v>
          </cell>
          <cell r="B27">
            <v>5950</v>
          </cell>
          <cell r="I27">
            <v>39658.75</v>
          </cell>
          <cell r="S27">
            <v>36526.027777777737</v>
          </cell>
        </row>
        <row r="28">
          <cell r="A28">
            <v>19</v>
          </cell>
          <cell r="B28">
            <v>7220</v>
          </cell>
          <cell r="I28">
            <v>41809.166666666664</v>
          </cell>
          <cell r="S28">
            <v>36704.481481481438</v>
          </cell>
        </row>
        <row r="29">
          <cell r="A29">
            <v>20</v>
          </cell>
          <cell r="B29">
            <v>12200</v>
          </cell>
          <cell r="I29">
            <v>41474.166666666664</v>
          </cell>
          <cell r="S29">
            <v>36882.935185185139</v>
          </cell>
        </row>
        <row r="30">
          <cell r="A30">
            <v>21</v>
          </cell>
          <cell r="B30">
            <v>24460</v>
          </cell>
          <cell r="I30">
            <v>41088.75</v>
          </cell>
          <cell r="S30">
            <v>37061.38888888884</v>
          </cell>
        </row>
        <row r="31">
          <cell r="A31">
            <v>22</v>
          </cell>
          <cell r="B31">
            <v>66580</v>
          </cell>
          <cell r="I31">
            <v>41517.5</v>
          </cell>
          <cell r="S31">
            <v>37239.84259259254</v>
          </cell>
        </row>
        <row r="32">
          <cell r="A32">
            <v>23</v>
          </cell>
          <cell r="B32">
            <v>95870</v>
          </cell>
          <cell r="I32">
            <v>41225.416666666664</v>
          </cell>
          <cell r="S32">
            <v>37418.296296296241</v>
          </cell>
        </row>
        <row r="33">
          <cell r="A33">
            <v>24</v>
          </cell>
          <cell r="B33">
            <v>100340</v>
          </cell>
          <cell r="I33">
            <v>41128.125</v>
          </cell>
          <cell r="S33">
            <v>37596.749999999942</v>
          </cell>
        </row>
        <row r="34">
          <cell r="A34">
            <v>25</v>
          </cell>
          <cell r="B34">
            <v>66260</v>
          </cell>
          <cell r="I34">
            <v>40924.166666666664</v>
          </cell>
          <cell r="S34">
            <v>37775.203703703643</v>
          </cell>
        </row>
        <row r="35">
          <cell r="A35">
            <v>26</v>
          </cell>
          <cell r="B35">
            <v>44510</v>
          </cell>
          <cell r="I35">
            <v>40804.166666666664</v>
          </cell>
          <cell r="S35">
            <v>37953.657407407343</v>
          </cell>
        </row>
        <row r="36">
          <cell r="A36">
            <v>27</v>
          </cell>
          <cell r="B36">
            <v>35500</v>
          </cell>
          <cell r="I36">
            <v>40443.75</v>
          </cell>
          <cell r="S36">
            <v>38132.111111111044</v>
          </cell>
        </row>
        <row r="37">
          <cell r="A37">
            <v>28</v>
          </cell>
          <cell r="B37">
            <v>19840</v>
          </cell>
          <cell r="I37">
            <v>39583.75</v>
          </cell>
          <cell r="S37">
            <v>38310.564814814745</v>
          </cell>
        </row>
        <row r="38">
          <cell r="A38">
            <v>29</v>
          </cell>
          <cell r="B38">
            <v>11855</v>
          </cell>
          <cell r="I38">
            <v>40841.666666666664</v>
          </cell>
          <cell r="S38">
            <v>38489.018518518445</v>
          </cell>
        </row>
        <row r="39">
          <cell r="A39">
            <v>30</v>
          </cell>
          <cell r="B39">
            <v>6710</v>
          </cell>
          <cell r="I39">
            <v>41895.833333333328</v>
          </cell>
          <cell r="S39">
            <v>38667.472222222146</v>
          </cell>
        </row>
        <row r="40">
          <cell r="A40">
            <v>31</v>
          </cell>
          <cell r="B40">
            <v>7750</v>
          </cell>
          <cell r="I40">
            <v>45796.25</v>
          </cell>
          <cell r="S40">
            <v>38845.925925925847</v>
          </cell>
        </row>
        <row r="41">
          <cell r="A41">
            <v>32</v>
          </cell>
          <cell r="B41">
            <v>11920</v>
          </cell>
          <cell r="I41"/>
          <cell r="S41"/>
        </row>
        <row r="42">
          <cell r="A42">
            <v>33</v>
          </cell>
          <cell r="B42">
            <v>27440</v>
          </cell>
          <cell r="I42"/>
          <cell r="S42"/>
        </row>
        <row r="43">
          <cell r="A43">
            <v>34</v>
          </cell>
          <cell r="B43">
            <v>73360</v>
          </cell>
          <cell r="I43"/>
          <cell r="S43"/>
        </row>
        <row r="44">
          <cell r="A44">
            <v>35</v>
          </cell>
          <cell r="B44">
            <v>98290</v>
          </cell>
          <cell r="I44"/>
          <cell r="S44"/>
        </row>
        <row r="45">
          <cell r="A45">
            <v>36</v>
          </cell>
          <cell r="B45">
            <v>119500</v>
          </cell>
          <cell r="I45"/>
          <cell r="S45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73FF-157A-C448-A00E-42C28D734745}">
  <dimension ref="A1:AJ50"/>
  <sheetViews>
    <sheetView showGridLines="0" tabSelected="1" zoomScale="90" zoomScaleNormal="90" workbookViewId="0">
      <selection activeCell="K16" sqref="K15:K16"/>
    </sheetView>
  </sheetViews>
  <sheetFormatPr baseColWidth="10" defaultRowHeight="15" outlineLevelCol="1"/>
  <cols>
    <col min="1" max="2" width="10.83203125" style="1"/>
    <col min="3" max="3" width="1.5" style="1" customWidth="1" outlineLevel="1"/>
    <col min="4" max="4" width="9.5" style="1" customWidth="1" outlineLevel="1"/>
    <col min="5" max="5" width="30" style="1" customWidth="1" outlineLevel="1"/>
    <col min="6" max="6" width="14.33203125" style="1" customWidth="1" outlineLevel="1"/>
    <col min="7" max="7" width="20.83203125" style="1" customWidth="1" outlineLevel="1"/>
    <col min="8" max="8" width="1.33203125" style="1" customWidth="1"/>
    <col min="9" max="11" width="20.33203125" style="1" customWidth="1" outlineLevel="1"/>
    <col min="12" max="12" width="11.83203125" style="1" bestFit="1" customWidth="1"/>
    <col min="13" max="15" width="13" style="1" customWidth="1" outlineLevel="1"/>
    <col min="16" max="16" width="3.33203125" style="1" customWidth="1"/>
    <col min="17" max="17" width="10.83203125" style="2"/>
    <col min="18" max="18" width="1.1640625" style="1" customWidth="1"/>
    <col min="19" max="19" width="10.83203125" style="1"/>
    <col min="20" max="20" width="1.6640625" style="1" customWidth="1"/>
    <col min="21" max="21" width="13.6640625" style="1" bestFit="1" customWidth="1"/>
    <col min="22" max="22" width="1.6640625" style="1" customWidth="1"/>
    <col min="23" max="23" width="25.33203125" style="1" bestFit="1" customWidth="1"/>
    <col min="24" max="24" width="2.5" style="1" customWidth="1"/>
    <col min="25" max="25" width="26.33203125" style="1" bestFit="1" customWidth="1"/>
    <col min="26" max="26" width="1.6640625" style="1" customWidth="1"/>
    <col min="27" max="27" width="17" style="1" customWidth="1"/>
    <col min="28" max="28" width="1.83203125" style="1" customWidth="1"/>
    <col min="29" max="29" width="44.5" style="1" bestFit="1" customWidth="1"/>
    <col min="30" max="30" width="2.1640625" style="1" customWidth="1"/>
    <col min="31" max="31" width="18.6640625" style="1" customWidth="1"/>
    <col min="32" max="32" width="6.83203125" style="1" bestFit="1" customWidth="1"/>
    <col min="33" max="33" width="6.83203125" style="1" customWidth="1"/>
    <col min="34" max="34" width="12" style="1" customWidth="1"/>
    <col min="35" max="35" width="1.83203125" style="1" customWidth="1"/>
    <col min="36" max="36" width="13.83203125" style="1" bestFit="1" customWidth="1"/>
    <col min="37" max="16384" width="10.83203125" style="1"/>
  </cols>
  <sheetData>
    <row r="1" spans="1:36">
      <c r="A1" s="34" t="s">
        <v>0</v>
      </c>
      <c r="B1" s="35"/>
      <c r="C1" s="35"/>
      <c r="D1" s="35"/>
      <c r="E1" s="35"/>
    </row>
    <row r="2" spans="1:36">
      <c r="A2" s="35" t="s">
        <v>57</v>
      </c>
      <c r="B2" s="35"/>
      <c r="C2" s="35"/>
      <c r="D2" s="35"/>
      <c r="E2" s="35"/>
    </row>
    <row r="3" spans="1:36">
      <c r="A3" s="36" t="s">
        <v>58</v>
      </c>
    </row>
    <row r="5" spans="1:36" ht="16" customHeight="1">
      <c r="C5" s="37" t="s">
        <v>29</v>
      </c>
      <c r="D5" s="37"/>
      <c r="E5" s="37"/>
      <c r="F5" s="37"/>
      <c r="G5" s="37"/>
      <c r="H5" s="37"/>
      <c r="I5" s="37"/>
      <c r="J5" s="37"/>
      <c r="K5" s="37"/>
      <c r="L5" s="37"/>
      <c r="S5" s="37" t="s">
        <v>42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E5" s="13" t="s">
        <v>45</v>
      </c>
      <c r="AG5" s="37" t="s">
        <v>54</v>
      </c>
      <c r="AH5" s="37"/>
      <c r="AJ5" s="13" t="s">
        <v>55</v>
      </c>
    </row>
    <row r="6" spans="1:36" ht="7" customHeight="1"/>
    <row r="7" spans="1:36" ht="16" customHeight="1">
      <c r="C7" s="38" t="s">
        <v>52</v>
      </c>
      <c r="D7" s="38"/>
      <c r="E7" s="38"/>
      <c r="F7" s="38"/>
      <c r="G7" s="38"/>
      <c r="J7" s="25" t="s">
        <v>53</v>
      </c>
      <c r="L7" s="25" t="s">
        <v>51</v>
      </c>
      <c r="S7" s="25" t="s">
        <v>47</v>
      </c>
      <c r="U7" s="25" t="s">
        <v>48</v>
      </c>
      <c r="W7" s="25" t="s">
        <v>49</v>
      </c>
      <c r="Y7" s="25" t="s">
        <v>50</v>
      </c>
      <c r="AA7" s="33" t="s">
        <v>56</v>
      </c>
    </row>
    <row r="9" spans="1:36" ht="17">
      <c r="AC9" s="1" t="s">
        <v>38</v>
      </c>
    </row>
    <row r="11" spans="1:36">
      <c r="E11" s="17" t="s">
        <v>31</v>
      </c>
      <c r="S11" s="17" t="s">
        <v>32</v>
      </c>
      <c r="U11" s="17" t="s">
        <v>32</v>
      </c>
      <c r="W11" s="17" t="s">
        <v>32</v>
      </c>
    </row>
    <row r="12" spans="1:36" ht="16" customHeight="1">
      <c r="D12" s="2"/>
      <c r="E12" s="17" t="s">
        <v>33</v>
      </c>
      <c r="S12" s="17" t="s">
        <v>30</v>
      </c>
      <c r="U12" s="17" t="s">
        <v>30</v>
      </c>
      <c r="W12" s="17" t="s">
        <v>30</v>
      </c>
    </row>
    <row r="13" spans="1:36" ht="17">
      <c r="D13" s="2"/>
      <c r="I13" s="2"/>
      <c r="J13" s="2"/>
      <c r="K13" s="2"/>
      <c r="S13" s="17" t="s">
        <v>37</v>
      </c>
      <c r="U13" s="17" t="s">
        <v>37</v>
      </c>
      <c r="W13" s="17" t="s">
        <v>37</v>
      </c>
      <c r="AC13" s="22" t="s">
        <v>39</v>
      </c>
    </row>
    <row r="14" spans="1:36" ht="17">
      <c r="A14" s="8" t="s">
        <v>21</v>
      </c>
      <c r="B14" s="8" t="s">
        <v>35</v>
      </c>
      <c r="C14" s="2"/>
      <c r="D14" s="8" t="s">
        <v>21</v>
      </c>
      <c r="E14" s="9" t="s">
        <v>5</v>
      </c>
      <c r="F14" s="9" t="s">
        <v>5</v>
      </c>
      <c r="G14" s="10" t="s">
        <v>44</v>
      </c>
      <c r="H14" s="4"/>
      <c r="I14" s="7" t="s">
        <v>1</v>
      </c>
      <c r="J14" s="4" t="s">
        <v>2</v>
      </c>
      <c r="K14" s="4" t="s">
        <v>3</v>
      </c>
      <c r="L14" s="10" t="s">
        <v>46</v>
      </c>
      <c r="M14" s="5" t="s">
        <v>3</v>
      </c>
      <c r="N14" s="4"/>
      <c r="O14" s="4"/>
      <c r="P14" s="4"/>
      <c r="Q14" s="8" t="s">
        <v>22</v>
      </c>
      <c r="S14" s="18" t="s">
        <v>17</v>
      </c>
      <c r="U14" s="10" t="s">
        <v>4</v>
      </c>
      <c r="W14" s="8" t="s">
        <v>34</v>
      </c>
      <c r="Y14" s="8" t="s">
        <v>36</v>
      </c>
      <c r="AA14" s="8" t="s">
        <v>40</v>
      </c>
      <c r="AC14" s="8" t="s">
        <v>41</v>
      </c>
      <c r="AE14" s="8" t="s">
        <v>43</v>
      </c>
      <c r="AG14" s="32"/>
      <c r="AH14" s="32"/>
    </row>
    <row r="15" spans="1:36">
      <c r="A15" s="2">
        <v>1</v>
      </c>
      <c r="B15" s="3">
        <v>55870</v>
      </c>
      <c r="C15" s="3"/>
      <c r="D15" s="2">
        <v>1</v>
      </c>
      <c r="E15" s="3" t="s">
        <v>18</v>
      </c>
      <c r="F15" s="3" t="s">
        <v>18</v>
      </c>
      <c r="G15" s="3" t="s">
        <v>18</v>
      </c>
      <c r="H15" s="3"/>
      <c r="I15" s="39">
        <f>SLOPE(G15:G27,D15:D27)</f>
        <v>433.25892857142838</v>
      </c>
      <c r="J15" s="3"/>
      <c r="K15" s="3"/>
      <c r="L15" s="40">
        <f>SLOPE(G13:G48,A15:A50)</f>
        <v>179.54643874643872</v>
      </c>
      <c r="M15" s="41">
        <f>SLOPE(G15:G38,A15:A38)</f>
        <v>212.45942982456145</v>
      </c>
      <c r="N15" s="12"/>
      <c r="O15" s="12"/>
      <c r="P15" s="6"/>
      <c r="S15" s="2">
        <v>1</v>
      </c>
      <c r="U15" s="42">
        <f>1/12*(SUM(B15:B26))</f>
        <v>38167.916666666664</v>
      </c>
      <c r="W15" s="19">
        <f>$U$15+$L$15*(A15-$S$15-(12-1/2))</f>
        <v>36103.132621082616</v>
      </c>
      <c r="Y15" s="20">
        <f>B15/W15</f>
        <v>1.5475111422152441</v>
      </c>
      <c r="AA15" s="43">
        <v>0.15</v>
      </c>
    </row>
    <row r="16" spans="1:36">
      <c r="A16" s="2">
        <v>2</v>
      </c>
      <c r="B16" s="3">
        <v>43510</v>
      </c>
      <c r="C16" s="3"/>
      <c r="D16" s="2">
        <v>2</v>
      </c>
      <c r="E16" s="3" t="s">
        <v>18</v>
      </c>
      <c r="F16" s="3" t="s">
        <v>18</v>
      </c>
      <c r="G16" s="3" t="s">
        <v>18</v>
      </c>
      <c r="H16" s="3"/>
      <c r="I16" s="39"/>
      <c r="J16" s="3"/>
      <c r="K16" s="3"/>
      <c r="L16" s="40"/>
      <c r="M16" s="41"/>
      <c r="N16" s="12"/>
      <c r="O16" s="12"/>
      <c r="P16" s="6"/>
      <c r="S16" s="2"/>
      <c r="U16" s="42"/>
      <c r="W16" s="15">
        <f t="shared" ref="W16:W26" si="0">$U$15+$L$15*(A16-$S$15-(12-1/2))</f>
        <v>36282.679059829061</v>
      </c>
      <c r="Y16" s="20">
        <f t="shared" ref="Y16:Y50" si="1">B16/W16</f>
        <v>1.1991947983844662</v>
      </c>
      <c r="AA16" s="43"/>
    </row>
    <row r="17" spans="1:33">
      <c r="A17" s="2">
        <v>3</v>
      </c>
      <c r="B17" s="3">
        <v>30110</v>
      </c>
      <c r="C17" s="3"/>
      <c r="D17" s="2">
        <v>3</v>
      </c>
      <c r="E17" s="3" t="s">
        <v>18</v>
      </c>
      <c r="F17" s="3" t="s">
        <v>18</v>
      </c>
      <c r="G17" s="3" t="s">
        <v>18</v>
      </c>
      <c r="H17" s="3"/>
      <c r="I17" s="39"/>
      <c r="J17" s="3"/>
      <c r="K17" s="3"/>
      <c r="L17" s="40"/>
      <c r="M17" s="41"/>
      <c r="N17" s="12"/>
      <c r="O17" s="12"/>
      <c r="P17" s="6"/>
      <c r="S17" s="2"/>
      <c r="U17" s="42"/>
      <c r="W17" s="15">
        <f t="shared" si="0"/>
        <v>36462.225498575499</v>
      </c>
      <c r="Y17" s="20">
        <f t="shared" si="1"/>
        <v>0.82578612765082959</v>
      </c>
      <c r="AA17" s="43"/>
    </row>
    <row r="18" spans="1:33">
      <c r="A18" s="2">
        <v>4</v>
      </c>
      <c r="B18" s="3">
        <v>18640</v>
      </c>
      <c r="C18" s="3"/>
      <c r="D18" s="2">
        <v>4</v>
      </c>
      <c r="E18" s="3" t="s">
        <v>18</v>
      </c>
      <c r="F18" s="3" t="s">
        <v>18</v>
      </c>
      <c r="G18" s="3" t="s">
        <v>18</v>
      </c>
      <c r="H18" s="3"/>
      <c r="I18" s="39"/>
      <c r="J18" s="3"/>
      <c r="K18" s="3"/>
      <c r="L18" s="40"/>
      <c r="M18" s="41"/>
      <c r="N18" s="12"/>
      <c r="O18" s="12"/>
      <c r="P18" s="6"/>
      <c r="S18" s="2"/>
      <c r="U18" s="42"/>
      <c r="W18" s="15">
        <f t="shared" si="0"/>
        <v>36641.771937321937</v>
      </c>
      <c r="Y18" s="20">
        <f t="shared" si="1"/>
        <v>0.50870902291201681</v>
      </c>
      <c r="AA18" s="43"/>
    </row>
    <row r="19" spans="1:33">
      <c r="A19" s="2">
        <v>5</v>
      </c>
      <c r="B19" s="3">
        <v>11780</v>
      </c>
      <c r="C19" s="3"/>
      <c r="D19" s="2">
        <v>5</v>
      </c>
      <c r="E19" s="3" t="s">
        <v>18</v>
      </c>
      <c r="F19" s="3" t="s">
        <v>18</v>
      </c>
      <c r="G19" s="3" t="s">
        <v>18</v>
      </c>
      <c r="H19" s="3"/>
      <c r="I19" s="39"/>
      <c r="J19" s="3"/>
      <c r="K19" s="3"/>
      <c r="L19" s="40"/>
      <c r="M19" s="41"/>
      <c r="N19" s="12"/>
      <c r="O19" s="12"/>
      <c r="P19" s="6"/>
      <c r="S19" s="2"/>
      <c r="U19" s="42"/>
      <c r="W19" s="15">
        <f t="shared" si="0"/>
        <v>36821.318376068375</v>
      </c>
      <c r="Y19" s="20">
        <f t="shared" si="1"/>
        <v>0.31992336286514622</v>
      </c>
      <c r="AA19" s="43"/>
    </row>
    <row r="20" spans="1:33">
      <c r="A20" s="2">
        <v>6</v>
      </c>
      <c r="B20" s="3">
        <v>6150</v>
      </c>
      <c r="C20" s="3"/>
      <c r="D20" s="2">
        <v>6</v>
      </c>
      <c r="E20" s="3" t="s">
        <v>7</v>
      </c>
      <c r="F20" s="3" t="s">
        <v>6</v>
      </c>
      <c r="G20" s="3">
        <f>1/12*(SUM(SUM(B15,B16,B17,B18,B19,B20,B21,B22,B23,B24,B25)+1/2*(B26)))</f>
        <v>34384.583333333328</v>
      </c>
      <c r="H20" s="3"/>
      <c r="I20" s="39"/>
      <c r="J20" s="3"/>
      <c r="K20" s="3"/>
      <c r="L20" s="40"/>
      <c r="M20" s="41"/>
      <c r="N20" s="12"/>
      <c r="O20" s="12"/>
      <c r="P20" s="6"/>
      <c r="Q20" s="3">
        <f>G20</f>
        <v>34384.583333333328</v>
      </c>
      <c r="S20" s="2"/>
      <c r="U20" s="42"/>
      <c r="W20" s="15">
        <f t="shared" si="0"/>
        <v>37000.864814814813</v>
      </c>
      <c r="Y20" s="20">
        <f t="shared" si="1"/>
        <v>0.16621233127333812</v>
      </c>
      <c r="AA20" s="43"/>
    </row>
    <row r="21" spans="1:33">
      <c r="A21" s="2">
        <v>7</v>
      </c>
      <c r="B21" s="3">
        <v>6570</v>
      </c>
      <c r="C21" s="3"/>
      <c r="D21" s="2">
        <v>7</v>
      </c>
      <c r="E21" s="3" t="s">
        <v>8</v>
      </c>
      <c r="F21" s="3" t="s">
        <v>12</v>
      </c>
      <c r="G21" s="3">
        <f>1/12*(SUM(SUM(B16,B17,B18,B19,B20,B21,B22,B23,B24,B25,B26)+1/2*(B15+B27)))</f>
        <v>38454.166666666664</v>
      </c>
      <c r="H21" s="3"/>
      <c r="I21" s="39"/>
      <c r="J21" s="3"/>
      <c r="K21" s="3"/>
      <c r="L21" s="40"/>
      <c r="M21" s="41"/>
      <c r="N21" s="12"/>
      <c r="O21" s="12"/>
      <c r="P21" s="6"/>
      <c r="Q21" s="15">
        <f>Q20+$L$15</f>
        <v>34564.129772079767</v>
      </c>
      <c r="S21" s="2"/>
      <c r="U21" s="42"/>
      <c r="W21" s="15">
        <f t="shared" si="0"/>
        <v>37180.411253561251</v>
      </c>
      <c r="Y21" s="20">
        <f t="shared" si="1"/>
        <v>0.17670595290606705</v>
      </c>
      <c r="AA21" s="43"/>
    </row>
    <row r="22" spans="1:33">
      <c r="A22" s="2">
        <v>8</v>
      </c>
      <c r="B22" s="3">
        <v>11630</v>
      </c>
      <c r="C22" s="3"/>
      <c r="D22" s="2">
        <v>8</v>
      </c>
      <c r="E22" s="3" t="s">
        <v>9</v>
      </c>
      <c r="F22" s="3" t="s">
        <v>13</v>
      </c>
      <c r="G22" s="3">
        <f t="shared" ref="G22:G45" si="2">1/12*(SUM(SUM(B17,B18,B19,B20,B21,B22,B23,B24,B25,B26,B27)+1/2*(B16+B28)))</f>
        <v>38750</v>
      </c>
      <c r="H22" s="3"/>
      <c r="I22" s="39"/>
      <c r="J22" s="3"/>
      <c r="K22" s="3"/>
      <c r="L22" s="40"/>
      <c r="M22" s="41"/>
      <c r="N22" s="12"/>
      <c r="O22" s="12"/>
      <c r="P22" s="6"/>
      <c r="Q22" s="15">
        <f t="shared" ref="Q22:Q45" si="3">Q21+$L$15</f>
        <v>34743.676210826205</v>
      </c>
      <c r="S22" s="2"/>
      <c r="U22" s="42"/>
      <c r="W22" s="15">
        <f t="shared" si="0"/>
        <v>37359.957692307689</v>
      </c>
      <c r="Y22" s="20">
        <f t="shared" si="1"/>
        <v>0.31129585573365315</v>
      </c>
      <c r="AA22" s="43"/>
    </row>
    <row r="23" spans="1:33">
      <c r="A23" s="2">
        <v>9</v>
      </c>
      <c r="B23" s="3">
        <v>22760</v>
      </c>
      <c r="C23" s="3"/>
      <c r="D23" s="2">
        <v>9</v>
      </c>
      <c r="E23" s="3" t="s">
        <v>10</v>
      </c>
      <c r="F23" s="3" t="s">
        <v>14</v>
      </c>
      <c r="G23" s="3">
        <f t="shared" si="2"/>
        <v>38870.833333333328</v>
      </c>
      <c r="H23" s="3"/>
      <c r="I23" s="39"/>
      <c r="J23" s="3"/>
      <c r="K23" s="3"/>
      <c r="L23" s="40"/>
      <c r="M23" s="41"/>
      <c r="N23" s="12"/>
      <c r="O23" s="12"/>
      <c r="P23" s="6"/>
      <c r="Q23" s="15">
        <f t="shared" si="3"/>
        <v>34923.222649572643</v>
      </c>
      <c r="S23" s="2"/>
      <c r="U23" s="42"/>
      <c r="W23" s="15">
        <f t="shared" si="0"/>
        <v>37539.504131054127</v>
      </c>
      <c r="Y23" s="20">
        <f t="shared" si="1"/>
        <v>0.6062946361929179</v>
      </c>
      <c r="AA23" s="43"/>
    </row>
    <row r="24" spans="1:33">
      <c r="A24" s="2">
        <v>10</v>
      </c>
      <c r="B24" s="3">
        <v>63595</v>
      </c>
      <c r="C24" s="3"/>
      <c r="D24" s="2">
        <v>10</v>
      </c>
      <c r="E24" s="3" t="s">
        <v>11</v>
      </c>
      <c r="F24" s="3" t="s">
        <v>15</v>
      </c>
      <c r="G24" s="3">
        <f t="shared" si="2"/>
        <v>38993.75</v>
      </c>
      <c r="H24" s="3"/>
      <c r="I24" s="39"/>
      <c r="J24" s="3"/>
      <c r="K24" s="3"/>
      <c r="L24" s="40"/>
      <c r="M24" s="41"/>
      <c r="N24" s="12"/>
      <c r="O24" s="12"/>
      <c r="P24" s="6"/>
      <c r="Q24" s="15">
        <f t="shared" si="3"/>
        <v>35102.769088319081</v>
      </c>
      <c r="S24" s="2"/>
      <c r="U24" s="42"/>
      <c r="W24" s="15">
        <f t="shared" si="0"/>
        <v>37719.050569800565</v>
      </c>
      <c r="Y24" s="20">
        <f t="shared" si="1"/>
        <v>1.6860180476259599</v>
      </c>
      <c r="AA24" s="43"/>
    </row>
    <row r="25" spans="1:33">
      <c r="A25" s="2">
        <v>11</v>
      </c>
      <c r="B25" s="3">
        <v>96600</v>
      </c>
      <c r="C25" s="3"/>
      <c r="D25" s="2">
        <v>11</v>
      </c>
      <c r="E25" s="3" t="s">
        <v>26</v>
      </c>
      <c r="F25" s="3" t="s">
        <v>25</v>
      </c>
      <c r="G25" s="3">
        <f t="shared" si="2"/>
        <v>39019.166666666664</v>
      </c>
      <c r="H25" s="3"/>
      <c r="I25" s="39"/>
      <c r="J25" s="3"/>
      <c r="K25" s="3"/>
      <c r="L25" s="40"/>
      <c r="M25" s="41"/>
      <c r="N25" s="12"/>
      <c r="O25" s="12"/>
      <c r="P25" s="6"/>
      <c r="Q25" s="15">
        <f t="shared" si="3"/>
        <v>35282.315527065519</v>
      </c>
      <c r="S25" s="2"/>
      <c r="U25" s="42"/>
      <c r="W25" s="15">
        <f t="shared" si="0"/>
        <v>37898.597008547003</v>
      </c>
      <c r="Y25" s="20">
        <f t="shared" si="1"/>
        <v>2.5489070209700504</v>
      </c>
      <c r="AA25" s="43"/>
    </row>
    <row r="26" spans="1:33">
      <c r="A26" s="11">
        <v>12</v>
      </c>
      <c r="B26" s="14">
        <v>90800</v>
      </c>
      <c r="C26" s="3"/>
      <c r="D26" s="11">
        <v>12</v>
      </c>
      <c r="E26" s="14" t="s">
        <v>27</v>
      </c>
      <c r="F26" s="14" t="s">
        <v>28</v>
      </c>
      <c r="G26" s="14">
        <f t="shared" si="2"/>
        <v>39024.583333333328</v>
      </c>
      <c r="H26" s="3"/>
      <c r="I26" s="39"/>
      <c r="J26" s="3"/>
      <c r="K26" s="3"/>
      <c r="L26" s="40"/>
      <c r="M26" s="41"/>
      <c r="N26" s="12"/>
      <c r="O26" s="12"/>
      <c r="P26" s="6"/>
      <c r="Q26" s="15">
        <f t="shared" si="3"/>
        <v>35461.861965811957</v>
      </c>
      <c r="S26" s="11">
        <v>12</v>
      </c>
      <c r="U26" s="42"/>
      <c r="W26" s="16">
        <f t="shared" si="0"/>
        <v>38078.143447293442</v>
      </c>
      <c r="Y26" s="21">
        <f t="shared" si="1"/>
        <v>2.3845700388644859</v>
      </c>
      <c r="AA26" s="43"/>
    </row>
    <row r="27" spans="1:33">
      <c r="A27" s="2">
        <v>13</v>
      </c>
      <c r="B27" s="3">
        <v>62740</v>
      </c>
      <c r="C27" s="3"/>
      <c r="D27" s="2">
        <v>13</v>
      </c>
      <c r="E27" s="3" t="s">
        <v>16</v>
      </c>
      <c r="F27" s="3" t="s">
        <v>16</v>
      </c>
      <c r="G27" s="3">
        <f t="shared" si="2"/>
        <v>39043.333333333328</v>
      </c>
      <c r="H27" s="3"/>
      <c r="I27" s="39"/>
      <c r="J27" s="3"/>
      <c r="K27" s="3"/>
      <c r="L27" s="40"/>
      <c r="M27" s="41"/>
      <c r="N27" s="12"/>
      <c r="O27" s="12"/>
      <c r="P27" s="6"/>
      <c r="Q27" s="15">
        <f t="shared" si="3"/>
        <v>35641.408404558395</v>
      </c>
      <c r="S27" s="2">
        <v>13</v>
      </c>
      <c r="U27" s="44">
        <f>1/12*(SUM(B27:B38))</f>
        <v>40242.5</v>
      </c>
      <c r="W27" s="19">
        <f>$U$27+$L$15*(A27-$S$27-(12-1/2))</f>
        <v>38177.715954415951</v>
      </c>
      <c r="Y27" s="20">
        <f t="shared" si="1"/>
        <v>1.6433670383768197</v>
      </c>
      <c r="AA27" s="45">
        <v>0.35</v>
      </c>
      <c r="AC27" s="24"/>
      <c r="AE27" s="26">
        <f>AVERAGE(Q27:Q38)</f>
        <v>36628.913817663801</v>
      </c>
      <c r="AF27" s="27"/>
      <c r="AG27" s="27"/>
    </row>
    <row r="28" spans="1:33">
      <c r="A28" s="2">
        <v>14</v>
      </c>
      <c r="B28" s="3">
        <v>43740</v>
      </c>
      <c r="C28" s="3"/>
      <c r="D28" s="2">
        <v>14</v>
      </c>
      <c r="E28" s="3" t="s">
        <v>16</v>
      </c>
      <c r="F28" s="3" t="s">
        <v>16</v>
      </c>
      <c r="G28" s="3">
        <f t="shared" si="2"/>
        <v>39094.166666666664</v>
      </c>
      <c r="H28" s="3"/>
      <c r="I28" s="3"/>
      <c r="J28" s="39">
        <f>SLOPE(G28:G40,D28:D40)</f>
        <v>180.90086996337001</v>
      </c>
      <c r="K28" s="3"/>
      <c r="L28" s="40"/>
      <c r="M28" s="41"/>
      <c r="N28" s="12"/>
      <c r="O28" s="12"/>
      <c r="P28" s="6"/>
      <c r="Q28" s="15">
        <f t="shared" si="3"/>
        <v>35820.954843304833</v>
      </c>
      <c r="S28" s="2"/>
      <c r="U28" s="44"/>
      <c r="W28" s="15">
        <f t="shared" ref="W28:W38" si="4">$U$27+$L$15*(A28-$S$27-(12-1/2))</f>
        <v>38357.262393162397</v>
      </c>
      <c r="Y28" s="20">
        <f t="shared" si="1"/>
        <v>1.1403316418065628</v>
      </c>
      <c r="AA28" s="45"/>
      <c r="AC28" s="20"/>
    </row>
    <row r="29" spans="1:33">
      <c r="A29" s="2">
        <v>15</v>
      </c>
      <c r="B29" s="3">
        <v>32780</v>
      </c>
      <c r="C29" s="3"/>
      <c r="D29" s="2">
        <v>15</v>
      </c>
      <c r="E29" s="3" t="s">
        <v>16</v>
      </c>
      <c r="F29" s="3" t="s">
        <v>16</v>
      </c>
      <c r="G29" s="3">
        <f t="shared" si="2"/>
        <v>39188.75</v>
      </c>
      <c r="H29" s="3"/>
      <c r="I29" s="3"/>
      <c r="J29" s="39"/>
      <c r="K29" s="3"/>
      <c r="L29" s="40"/>
      <c r="M29" s="41"/>
      <c r="N29" s="12"/>
      <c r="O29" s="12"/>
      <c r="P29" s="6"/>
      <c r="Q29" s="15">
        <f t="shared" si="3"/>
        <v>36000.501282051271</v>
      </c>
      <c r="S29" s="2"/>
      <c r="U29" s="44"/>
      <c r="W29" s="15">
        <f t="shared" si="4"/>
        <v>38536.808831908835</v>
      </c>
      <c r="Y29" s="20">
        <f t="shared" si="1"/>
        <v>0.85061532061414113</v>
      </c>
      <c r="AA29" s="45"/>
      <c r="AC29" s="20"/>
    </row>
    <row r="30" spans="1:33">
      <c r="A30" s="2">
        <v>16</v>
      </c>
      <c r="B30" s="3">
        <v>18920</v>
      </c>
      <c r="C30" s="3"/>
      <c r="D30" s="2">
        <v>16</v>
      </c>
      <c r="E30" s="3" t="s">
        <v>16</v>
      </c>
      <c r="F30" s="3" t="s">
        <v>16</v>
      </c>
      <c r="G30" s="3">
        <f t="shared" si="2"/>
        <v>39383.958333333328</v>
      </c>
      <c r="H30" s="3"/>
      <c r="I30" s="3"/>
      <c r="J30" s="39"/>
      <c r="K30" s="3"/>
      <c r="L30" s="40"/>
      <c r="M30" s="41"/>
      <c r="N30" s="12"/>
      <c r="O30" s="12"/>
      <c r="P30" s="6"/>
      <c r="Q30" s="15">
        <f t="shared" si="3"/>
        <v>36180.047720797709</v>
      </c>
      <c r="S30" s="2"/>
      <c r="U30" s="44"/>
      <c r="W30" s="15">
        <f t="shared" si="4"/>
        <v>38716.355270655273</v>
      </c>
      <c r="Y30" s="20">
        <f t="shared" si="1"/>
        <v>0.48868236350595351</v>
      </c>
      <c r="AA30" s="45"/>
      <c r="AC30" s="20"/>
    </row>
    <row r="31" spans="1:33">
      <c r="A31" s="2">
        <v>17</v>
      </c>
      <c r="B31" s="3">
        <v>12110</v>
      </c>
      <c r="C31" s="3"/>
      <c r="D31" s="2">
        <v>17</v>
      </c>
      <c r="E31" s="3" t="s">
        <v>16</v>
      </c>
      <c r="F31" s="3" t="s">
        <v>16</v>
      </c>
      <c r="G31" s="3">
        <f t="shared" si="2"/>
        <v>39477.916666666664</v>
      </c>
      <c r="H31" s="3"/>
      <c r="I31" s="3"/>
      <c r="J31" s="39"/>
      <c r="K31" s="3"/>
      <c r="L31" s="40"/>
      <c r="M31" s="41"/>
      <c r="N31" s="12"/>
      <c r="O31" s="12"/>
      <c r="P31" s="6"/>
      <c r="Q31" s="15">
        <f t="shared" si="3"/>
        <v>36359.594159544147</v>
      </c>
      <c r="S31" s="2"/>
      <c r="U31" s="44"/>
      <c r="W31" s="15">
        <f t="shared" si="4"/>
        <v>38895.901709401711</v>
      </c>
      <c r="Y31" s="20">
        <f t="shared" si="1"/>
        <v>0.31134385546518478</v>
      </c>
      <c r="AA31" s="45"/>
      <c r="AC31" s="20"/>
    </row>
    <row r="32" spans="1:33">
      <c r="A32" s="2">
        <v>18</v>
      </c>
      <c r="B32" s="3">
        <v>5950</v>
      </c>
      <c r="C32" s="3"/>
      <c r="D32" s="2">
        <v>18</v>
      </c>
      <c r="E32" s="3" t="s">
        <v>16</v>
      </c>
      <c r="F32" s="3" t="s">
        <v>16</v>
      </c>
      <c r="G32" s="3">
        <f t="shared" si="2"/>
        <v>39845</v>
      </c>
      <c r="H32" s="3"/>
      <c r="I32" s="3"/>
      <c r="J32" s="39"/>
      <c r="K32" s="3"/>
      <c r="L32" s="40"/>
      <c r="M32" s="41"/>
      <c r="N32" s="12"/>
      <c r="O32" s="12"/>
      <c r="P32" s="6"/>
      <c r="Q32" s="15">
        <f t="shared" si="3"/>
        <v>36539.140598290585</v>
      </c>
      <c r="S32" s="2"/>
      <c r="U32" s="44"/>
      <c r="W32" s="15">
        <f t="shared" si="4"/>
        <v>39075.448148148149</v>
      </c>
      <c r="Y32" s="20">
        <f t="shared" si="1"/>
        <v>0.15226952682517042</v>
      </c>
      <c r="AA32" s="45"/>
      <c r="AC32" s="20"/>
      <c r="AE32" s="28"/>
    </row>
    <row r="33" spans="1:34">
      <c r="A33" s="2">
        <v>19</v>
      </c>
      <c r="B33" s="3">
        <v>7220</v>
      </c>
      <c r="C33" s="3"/>
      <c r="D33" s="2">
        <v>19</v>
      </c>
      <c r="E33" s="3" t="s">
        <v>16</v>
      </c>
      <c r="F33" s="3" t="s">
        <v>16</v>
      </c>
      <c r="G33" s="3">
        <f t="shared" si="2"/>
        <v>40389.166666666664</v>
      </c>
      <c r="H33" s="3"/>
      <c r="I33" s="3"/>
      <c r="J33" s="39"/>
      <c r="K33" s="3"/>
      <c r="L33" s="40"/>
      <c r="M33" s="41"/>
      <c r="N33" s="12"/>
      <c r="O33" s="12"/>
      <c r="P33" s="6"/>
      <c r="Q33" s="15">
        <f t="shared" si="3"/>
        <v>36718.687037037023</v>
      </c>
      <c r="S33" s="2"/>
      <c r="U33" s="44"/>
      <c r="W33" s="15">
        <f t="shared" si="4"/>
        <v>39254.994586894587</v>
      </c>
      <c r="Y33" s="20">
        <f t="shared" si="1"/>
        <v>0.18392563993399255</v>
      </c>
      <c r="AA33" s="45"/>
      <c r="AC33" s="20"/>
      <c r="AE33" s="29"/>
    </row>
    <row r="34" spans="1:34">
      <c r="A34" s="2">
        <v>20</v>
      </c>
      <c r="B34" s="3">
        <v>12200</v>
      </c>
      <c r="C34" s="3"/>
      <c r="D34" s="2">
        <v>20</v>
      </c>
      <c r="E34" s="3" t="s">
        <v>16</v>
      </c>
      <c r="F34" s="3" t="s">
        <v>16</v>
      </c>
      <c r="G34" s="3">
        <f t="shared" si="2"/>
        <v>40567.916666666664</v>
      </c>
      <c r="H34" s="3"/>
      <c r="I34" s="3"/>
      <c r="J34" s="39"/>
      <c r="K34" s="3"/>
      <c r="L34" s="40"/>
      <c r="M34" s="41"/>
      <c r="N34" s="12"/>
      <c r="O34" s="12"/>
      <c r="P34" s="6"/>
      <c r="Q34" s="15">
        <f t="shared" si="3"/>
        <v>36898.233475783461</v>
      </c>
      <c r="S34" s="2"/>
      <c r="U34" s="44"/>
      <c r="W34" s="15">
        <f t="shared" si="4"/>
        <v>39434.541025641025</v>
      </c>
      <c r="Y34" s="20">
        <f t="shared" si="1"/>
        <v>0.30937344984102511</v>
      </c>
      <c r="AA34" s="45"/>
      <c r="AC34" s="20"/>
      <c r="AE34" s="29"/>
    </row>
    <row r="35" spans="1:34">
      <c r="A35" s="2">
        <v>21</v>
      </c>
      <c r="B35" s="3">
        <v>24460</v>
      </c>
      <c r="C35" s="3"/>
      <c r="D35" s="2">
        <v>21</v>
      </c>
      <c r="E35" s="3" t="s">
        <v>16</v>
      </c>
      <c r="F35" s="3" t="s">
        <v>16</v>
      </c>
      <c r="G35" s="3">
        <f t="shared" si="2"/>
        <v>40713.333333333328</v>
      </c>
      <c r="H35" s="3"/>
      <c r="I35" s="3"/>
      <c r="J35" s="39"/>
      <c r="K35" s="3"/>
      <c r="L35" s="40"/>
      <c r="M35" s="41"/>
      <c r="N35" s="12"/>
      <c r="O35" s="12"/>
      <c r="P35" s="6"/>
      <c r="Q35" s="15">
        <f t="shared" si="3"/>
        <v>37077.7799145299</v>
      </c>
      <c r="S35" s="2"/>
      <c r="U35" s="44"/>
      <c r="W35" s="15">
        <f t="shared" si="4"/>
        <v>39614.087464387463</v>
      </c>
      <c r="Y35" s="20">
        <f t="shared" si="1"/>
        <v>0.61745711098328881</v>
      </c>
      <c r="AA35" s="45"/>
      <c r="AC35" s="20"/>
      <c r="AE35" s="29"/>
    </row>
    <row r="36" spans="1:34">
      <c r="A36" s="2">
        <v>22</v>
      </c>
      <c r="B36" s="3">
        <v>66580</v>
      </c>
      <c r="C36" s="3"/>
      <c r="D36" s="2">
        <v>22</v>
      </c>
      <c r="E36" s="3" t="s">
        <v>16</v>
      </c>
      <c r="F36" s="3" t="s">
        <v>16</v>
      </c>
      <c r="G36" s="3">
        <f t="shared" si="2"/>
        <v>40865</v>
      </c>
      <c r="H36" s="3"/>
      <c r="I36" s="3"/>
      <c r="J36" s="39"/>
      <c r="K36" s="3"/>
      <c r="L36" s="40"/>
      <c r="M36" s="41"/>
      <c r="N36" s="12"/>
      <c r="O36" s="12"/>
      <c r="P36" s="6"/>
      <c r="Q36" s="15">
        <f t="shared" si="3"/>
        <v>37257.326353276338</v>
      </c>
      <c r="S36" s="2"/>
      <c r="U36" s="44"/>
      <c r="W36" s="15">
        <f t="shared" si="4"/>
        <v>39793.633903133901</v>
      </c>
      <c r="Y36" s="20">
        <f t="shared" si="1"/>
        <v>1.673131942713997</v>
      </c>
      <c r="AA36" s="45"/>
      <c r="AC36" s="20"/>
      <c r="AE36" s="29"/>
    </row>
    <row r="37" spans="1:34">
      <c r="A37" s="2">
        <v>23</v>
      </c>
      <c r="B37" s="3">
        <v>95870</v>
      </c>
      <c r="C37" s="3"/>
      <c r="D37" s="2">
        <v>23</v>
      </c>
      <c r="E37" s="3" t="s">
        <v>16</v>
      </c>
      <c r="F37" s="3" t="s">
        <v>16</v>
      </c>
      <c r="G37" s="3">
        <f t="shared" si="2"/>
        <v>40892.708333333328</v>
      </c>
      <c r="H37" s="3"/>
      <c r="I37" s="3"/>
      <c r="J37" s="39"/>
      <c r="K37" s="3"/>
      <c r="L37" s="40"/>
      <c r="M37" s="41"/>
      <c r="N37" s="12"/>
      <c r="O37" s="12"/>
      <c r="P37" s="6"/>
      <c r="Q37" s="15">
        <f t="shared" si="3"/>
        <v>37436.872792022776</v>
      </c>
      <c r="S37" s="2"/>
      <c r="U37" s="44"/>
      <c r="W37" s="15">
        <f t="shared" si="4"/>
        <v>39973.180341880339</v>
      </c>
      <c r="Y37" s="20">
        <f t="shared" si="1"/>
        <v>2.3983580785929095</v>
      </c>
      <c r="AA37" s="45"/>
      <c r="AC37" s="20"/>
      <c r="AE37" s="29"/>
    </row>
    <row r="38" spans="1:34">
      <c r="A38" s="11">
        <v>24</v>
      </c>
      <c r="B38" s="14">
        <v>100340</v>
      </c>
      <c r="C38" s="3"/>
      <c r="D38" s="11">
        <v>24</v>
      </c>
      <c r="E38" s="14" t="s">
        <v>16</v>
      </c>
      <c r="F38" s="14" t="s">
        <v>16</v>
      </c>
      <c r="G38" s="14">
        <f t="shared" si="2"/>
        <v>40913.75</v>
      </c>
      <c r="H38" s="3"/>
      <c r="I38" s="3"/>
      <c r="J38" s="39"/>
      <c r="K38" s="3"/>
      <c r="L38" s="40"/>
      <c r="M38" s="41"/>
      <c r="N38" s="12"/>
      <c r="O38" s="12"/>
      <c r="P38" s="6"/>
      <c r="Q38" s="15">
        <f t="shared" si="3"/>
        <v>37616.419230769214</v>
      </c>
      <c r="S38" s="11">
        <v>24</v>
      </c>
      <c r="U38" s="44"/>
      <c r="W38" s="16">
        <f t="shared" si="4"/>
        <v>40152.726780626777</v>
      </c>
      <c r="Y38" s="21">
        <f t="shared" si="1"/>
        <v>2.4989585526334137</v>
      </c>
      <c r="AA38" s="45"/>
      <c r="AC38" s="20"/>
      <c r="AE38" s="30">
        <f>Q38</f>
        <v>37616.419230769214</v>
      </c>
    </row>
    <row r="39" spans="1:34">
      <c r="A39" s="2">
        <v>25</v>
      </c>
      <c r="B39" s="3">
        <v>66260</v>
      </c>
      <c r="C39" s="3"/>
      <c r="D39" s="2">
        <v>25</v>
      </c>
      <c r="E39" s="3" t="s">
        <v>16</v>
      </c>
      <c r="F39" s="3" t="s">
        <v>16</v>
      </c>
      <c r="G39" s="3">
        <f t="shared" si="2"/>
        <v>40967.5</v>
      </c>
      <c r="H39" s="3"/>
      <c r="I39" s="3"/>
      <c r="J39" s="39"/>
      <c r="K39" s="3"/>
      <c r="L39" s="40"/>
      <c r="M39" s="41"/>
      <c r="N39" s="12"/>
      <c r="O39" s="12"/>
      <c r="P39" s="6"/>
      <c r="Q39" s="15">
        <f t="shared" si="3"/>
        <v>37795.965669515652</v>
      </c>
      <c r="S39" s="2">
        <v>25</v>
      </c>
      <c r="U39" s="46">
        <f>AVERAGE(B39:B50)</f>
        <v>43577.916666666664</v>
      </c>
      <c r="W39" s="19">
        <f>$U$39+$L$15*(A39-$S$39-(12-1/2))</f>
        <v>41513.132621082616</v>
      </c>
      <c r="Y39" s="20">
        <f t="shared" si="1"/>
        <v>1.5961214154758725</v>
      </c>
      <c r="AA39" s="47">
        <v>0.5</v>
      </c>
      <c r="AC39" s="23">
        <f>Y15*AA15+Y27*AA27+Y39*AA39</f>
        <v>1.6053658425021098</v>
      </c>
      <c r="AH39" s="31"/>
    </row>
    <row r="40" spans="1:34">
      <c r="A40" s="2">
        <v>26</v>
      </c>
      <c r="B40" s="3">
        <v>44510</v>
      </c>
      <c r="C40" s="3"/>
      <c r="D40" s="2">
        <v>26</v>
      </c>
      <c r="E40" s="3" t="s">
        <v>16</v>
      </c>
      <c r="F40" s="3" t="s">
        <v>16</v>
      </c>
      <c r="G40" s="3">
        <f t="shared" si="2"/>
        <v>40977.916666666664</v>
      </c>
      <c r="H40" s="3"/>
      <c r="I40" s="3"/>
      <c r="J40" s="39"/>
      <c r="K40" s="3"/>
      <c r="L40" s="40"/>
      <c r="M40" s="41"/>
      <c r="N40" s="12"/>
      <c r="O40" s="12"/>
      <c r="P40" s="6"/>
      <c r="Q40" s="15">
        <f t="shared" si="3"/>
        <v>37975.51210826209</v>
      </c>
      <c r="U40" s="46"/>
      <c r="W40" s="15">
        <f t="shared" ref="W40:W50" si="5">$U$39+$L$15*(A40-$S$39-(12-1/2))</f>
        <v>41692.679059829061</v>
      </c>
      <c r="Y40" s="20">
        <f t="shared" si="1"/>
        <v>1.0675735165909603</v>
      </c>
      <c r="AA40" s="47"/>
      <c r="AC40" s="20">
        <f t="shared" ref="AC40:AC50" si="6">Y16*$AA$15+Y28*$AA$27+Y40*$AA$39</f>
        <v>1.1127820526854471</v>
      </c>
      <c r="AH40" s="31"/>
    </row>
    <row r="41" spans="1:34">
      <c r="A41" s="2">
        <v>27</v>
      </c>
      <c r="B41" s="3">
        <v>35500</v>
      </c>
      <c r="C41" s="3"/>
      <c r="D41" s="2">
        <v>27</v>
      </c>
      <c r="E41" s="3" t="s">
        <v>16</v>
      </c>
      <c r="F41" s="3" t="s">
        <v>16</v>
      </c>
      <c r="G41" s="3">
        <f t="shared" si="2"/>
        <v>41090.416666666664</v>
      </c>
      <c r="H41" s="3"/>
      <c r="I41" s="3"/>
      <c r="J41" s="3"/>
      <c r="K41" s="39">
        <f>SLOPE(G41:G53,D41:D53)</f>
        <v>73.583333333332845</v>
      </c>
      <c r="L41" s="40"/>
      <c r="M41" s="41"/>
      <c r="N41" s="12"/>
      <c r="O41" s="12"/>
      <c r="P41" s="6"/>
      <c r="Q41" s="15">
        <f t="shared" si="3"/>
        <v>38155.058547008528</v>
      </c>
      <c r="U41" s="46"/>
      <c r="W41" s="15">
        <f t="shared" si="5"/>
        <v>41872.225498575499</v>
      </c>
      <c r="Y41" s="20">
        <f t="shared" si="1"/>
        <v>0.8478173676535945</v>
      </c>
      <c r="AA41" s="47"/>
      <c r="AC41" s="20">
        <f t="shared" si="6"/>
        <v>0.84549196518937109</v>
      </c>
      <c r="AH41" s="31"/>
    </row>
    <row r="42" spans="1:34">
      <c r="A42" s="2">
        <v>28</v>
      </c>
      <c r="B42" s="3">
        <v>19840</v>
      </c>
      <c r="C42" s="3"/>
      <c r="D42" s="2">
        <v>28</v>
      </c>
      <c r="E42" s="3" t="s">
        <v>16</v>
      </c>
      <c r="F42" s="3" t="s">
        <v>16</v>
      </c>
      <c r="G42" s="3">
        <f t="shared" si="2"/>
        <v>41497.083333333328</v>
      </c>
      <c r="H42" s="3"/>
      <c r="I42" s="3"/>
      <c r="J42" s="3"/>
      <c r="K42" s="39"/>
      <c r="L42" s="40"/>
      <c r="M42" s="41"/>
      <c r="N42" s="12"/>
      <c r="O42" s="12"/>
      <c r="P42" s="6"/>
      <c r="Q42" s="15">
        <f t="shared" si="3"/>
        <v>38334.604985754966</v>
      </c>
      <c r="U42" s="46"/>
      <c r="W42" s="15">
        <f t="shared" si="5"/>
        <v>42051.771937321937</v>
      </c>
      <c r="Y42" s="20">
        <f t="shared" si="1"/>
        <v>0.47179938171384245</v>
      </c>
      <c r="AA42" s="47"/>
      <c r="AC42" s="20">
        <f t="shared" si="6"/>
        <v>0.48324487152080742</v>
      </c>
      <c r="AH42" s="31"/>
    </row>
    <row r="43" spans="1:34">
      <c r="A43" s="2">
        <v>29</v>
      </c>
      <c r="B43" s="3">
        <v>11855</v>
      </c>
      <c r="C43" s="3"/>
      <c r="D43" s="2">
        <v>29</v>
      </c>
      <c r="E43" s="3" t="s">
        <v>16</v>
      </c>
      <c r="F43" s="3" t="s">
        <v>16</v>
      </c>
      <c r="G43" s="3">
        <f t="shared" si="2"/>
        <v>41880.416666666664</v>
      </c>
      <c r="H43" s="3"/>
      <c r="I43" s="3"/>
      <c r="J43" s="3"/>
      <c r="K43" s="39"/>
      <c r="L43" s="40"/>
      <c r="M43" s="41"/>
      <c r="N43" s="12"/>
      <c r="O43" s="12"/>
      <c r="P43" s="6"/>
      <c r="Q43" s="15">
        <f t="shared" si="3"/>
        <v>38514.151424501404</v>
      </c>
      <c r="U43" s="46"/>
      <c r="W43" s="15">
        <f t="shared" si="5"/>
        <v>42231.318376068375</v>
      </c>
      <c r="Y43" s="20">
        <f t="shared" si="1"/>
        <v>0.28071583971003816</v>
      </c>
      <c r="AA43" s="47"/>
      <c r="AC43" s="20">
        <f t="shared" si="6"/>
        <v>0.29731677369760567</v>
      </c>
      <c r="AH43" s="31"/>
    </row>
    <row r="44" spans="1:34">
      <c r="A44" s="2">
        <v>30</v>
      </c>
      <c r="B44" s="3">
        <v>6710</v>
      </c>
      <c r="C44" s="3"/>
      <c r="D44" s="2">
        <v>30</v>
      </c>
      <c r="E44" s="3" t="s">
        <v>20</v>
      </c>
      <c r="F44" s="3" t="s">
        <v>19</v>
      </c>
      <c r="G44" s="3">
        <f t="shared" si="2"/>
        <v>42779.583333333328</v>
      </c>
      <c r="H44" s="3"/>
      <c r="I44" s="3"/>
      <c r="J44" s="3"/>
      <c r="K44" s="39"/>
      <c r="L44" s="40"/>
      <c r="M44" s="41"/>
      <c r="N44" s="12"/>
      <c r="O44" s="12"/>
      <c r="P44" s="6"/>
      <c r="Q44" s="15">
        <f t="shared" si="3"/>
        <v>38693.697863247842</v>
      </c>
      <c r="U44" s="46"/>
      <c r="W44" s="15">
        <f t="shared" si="5"/>
        <v>42410.864814814813</v>
      </c>
      <c r="Y44" s="20">
        <f t="shared" si="1"/>
        <v>0.15821417528972639</v>
      </c>
      <c r="AA44" s="47"/>
      <c r="AC44" s="20">
        <f t="shared" si="6"/>
        <v>0.15733327172467354</v>
      </c>
      <c r="AH44" s="31"/>
    </row>
    <row r="45" spans="1:34">
      <c r="A45" s="2">
        <v>31</v>
      </c>
      <c r="B45" s="3">
        <v>7750</v>
      </c>
      <c r="C45" s="3"/>
      <c r="D45" s="2">
        <v>31</v>
      </c>
      <c r="E45" s="3" t="s">
        <v>23</v>
      </c>
      <c r="F45" s="3" t="s">
        <v>24</v>
      </c>
      <c r="G45" s="3">
        <f t="shared" si="2"/>
        <v>40817.083333333328</v>
      </c>
      <c r="H45" s="3"/>
      <c r="I45" s="3"/>
      <c r="J45" s="3"/>
      <c r="K45" s="39"/>
      <c r="L45" s="40"/>
      <c r="M45" s="41"/>
      <c r="N45" s="12"/>
      <c r="O45" s="12"/>
      <c r="P45" s="6"/>
      <c r="Q45" s="15">
        <f t="shared" si="3"/>
        <v>38873.24430199428</v>
      </c>
      <c r="U45" s="46"/>
      <c r="W45" s="15">
        <f t="shared" si="5"/>
        <v>42590.411253561251</v>
      </c>
      <c r="Y45" s="20">
        <f t="shared" si="1"/>
        <v>0.18196584094622881</v>
      </c>
      <c r="AA45" s="47"/>
      <c r="AC45" s="20">
        <f t="shared" si="6"/>
        <v>0.18186278738592185</v>
      </c>
      <c r="AH45" s="31"/>
    </row>
    <row r="46" spans="1:34">
      <c r="A46" s="2">
        <v>32</v>
      </c>
      <c r="B46" s="3">
        <v>11920</v>
      </c>
      <c r="C46" s="3"/>
      <c r="D46" s="2">
        <v>32</v>
      </c>
      <c r="E46" s="3" t="s">
        <v>18</v>
      </c>
      <c r="F46" s="3" t="s">
        <v>18</v>
      </c>
      <c r="G46" s="3" t="s">
        <v>18</v>
      </c>
      <c r="H46" s="3"/>
      <c r="I46" s="3"/>
      <c r="J46" s="3"/>
      <c r="K46" s="39"/>
      <c r="L46" s="40"/>
      <c r="M46" s="41"/>
      <c r="N46" s="12"/>
      <c r="O46" s="12"/>
      <c r="P46" s="6"/>
      <c r="Q46" s="15"/>
      <c r="U46" s="46"/>
      <c r="W46" s="15">
        <f t="shared" si="5"/>
        <v>42769.957692307689</v>
      </c>
      <c r="Y46" s="20">
        <f t="shared" si="1"/>
        <v>0.27870029906865795</v>
      </c>
      <c r="AA46" s="47"/>
      <c r="AC46" s="20">
        <f t="shared" si="6"/>
        <v>0.29432523533873572</v>
      </c>
      <c r="AH46" s="31"/>
    </row>
    <row r="47" spans="1:34">
      <c r="A47" s="2">
        <v>33</v>
      </c>
      <c r="B47" s="3">
        <v>27440</v>
      </c>
      <c r="C47" s="3"/>
      <c r="D47" s="2">
        <v>33</v>
      </c>
      <c r="E47" s="3" t="s">
        <v>18</v>
      </c>
      <c r="F47" s="3" t="s">
        <v>18</v>
      </c>
      <c r="G47" s="3" t="s">
        <v>18</v>
      </c>
      <c r="H47" s="3"/>
      <c r="I47" s="3"/>
      <c r="J47" s="3"/>
      <c r="K47" s="39"/>
      <c r="L47" s="40"/>
      <c r="M47" s="41"/>
      <c r="N47" s="12"/>
      <c r="O47" s="12"/>
      <c r="P47" s="6"/>
      <c r="Q47" s="15"/>
      <c r="U47" s="46"/>
      <c r="W47" s="15">
        <f t="shared" si="5"/>
        <v>42949.504131054127</v>
      </c>
      <c r="Y47" s="20">
        <f t="shared" si="1"/>
        <v>0.63888979756950992</v>
      </c>
      <c r="AA47" s="47"/>
      <c r="AC47" s="20">
        <f t="shared" si="6"/>
        <v>0.62649908305784374</v>
      </c>
      <c r="AH47" s="31"/>
    </row>
    <row r="48" spans="1:34">
      <c r="A48" s="2">
        <v>34</v>
      </c>
      <c r="B48" s="3">
        <v>73360</v>
      </c>
      <c r="C48" s="3"/>
      <c r="D48" s="2">
        <v>34</v>
      </c>
      <c r="E48" s="3" t="s">
        <v>18</v>
      </c>
      <c r="F48" s="3" t="s">
        <v>18</v>
      </c>
      <c r="G48" s="3" t="s">
        <v>18</v>
      </c>
      <c r="H48" s="3"/>
      <c r="I48" s="3"/>
      <c r="J48" s="3"/>
      <c r="K48" s="39"/>
      <c r="L48" s="40"/>
      <c r="M48" s="41"/>
      <c r="N48" s="12"/>
      <c r="O48" s="12"/>
      <c r="P48" s="6"/>
      <c r="Q48" s="15"/>
      <c r="U48" s="46"/>
      <c r="W48" s="15">
        <f t="shared" si="5"/>
        <v>43129.050569800565</v>
      </c>
      <c r="Y48" s="20">
        <f t="shared" si="1"/>
        <v>1.7009416861906874</v>
      </c>
      <c r="AA48" s="47"/>
      <c r="AC48" s="20">
        <f t="shared" si="6"/>
        <v>1.6889697301891364</v>
      </c>
      <c r="AH48" s="31"/>
    </row>
    <row r="49" spans="1:34">
      <c r="A49" s="2">
        <v>35</v>
      </c>
      <c r="B49" s="3">
        <v>98290</v>
      </c>
      <c r="C49" s="3"/>
      <c r="D49" s="2">
        <v>35</v>
      </c>
      <c r="E49" s="3" t="s">
        <v>18</v>
      </c>
      <c r="F49" s="3" t="s">
        <v>18</v>
      </c>
      <c r="G49" s="3" t="s">
        <v>18</v>
      </c>
      <c r="H49" s="3"/>
      <c r="I49" s="3"/>
      <c r="J49" s="3"/>
      <c r="K49" s="39"/>
      <c r="L49" s="40"/>
      <c r="M49" s="41"/>
      <c r="N49" s="12"/>
      <c r="O49" s="12"/>
      <c r="P49" s="6"/>
      <c r="Q49" s="15"/>
      <c r="U49" s="46"/>
      <c r="W49" s="15">
        <f t="shared" si="5"/>
        <v>43308.597008547003</v>
      </c>
      <c r="Y49" s="20">
        <f t="shared" si="1"/>
        <v>2.2695263016856067</v>
      </c>
      <c r="AA49" s="47"/>
      <c r="AC49" s="20">
        <f t="shared" si="6"/>
        <v>2.356524531495829</v>
      </c>
      <c r="AH49" s="31"/>
    </row>
    <row r="50" spans="1:34">
      <c r="A50" s="11">
        <v>36</v>
      </c>
      <c r="B50" s="14">
        <v>119500</v>
      </c>
      <c r="C50" s="3"/>
      <c r="D50" s="11">
        <v>36</v>
      </c>
      <c r="E50" s="14" t="s">
        <v>18</v>
      </c>
      <c r="F50" s="14" t="s">
        <v>18</v>
      </c>
      <c r="G50" s="14" t="s">
        <v>18</v>
      </c>
      <c r="H50" s="3"/>
      <c r="I50" s="3"/>
      <c r="J50" s="3"/>
      <c r="K50" s="39"/>
      <c r="L50" s="40"/>
      <c r="M50" s="41"/>
      <c r="N50" s="12"/>
      <c r="O50" s="12"/>
      <c r="P50" s="6"/>
      <c r="Q50" s="16"/>
      <c r="S50" s="11">
        <v>36</v>
      </c>
      <c r="U50" s="46"/>
      <c r="W50" s="16">
        <f t="shared" si="5"/>
        <v>43488.143447293442</v>
      </c>
      <c r="Y50" s="21">
        <f t="shared" si="1"/>
        <v>2.7478754098765115</v>
      </c>
      <c r="AA50" s="47"/>
      <c r="AC50" s="21">
        <f t="shared" si="6"/>
        <v>2.6062587041896235</v>
      </c>
      <c r="AH50" s="31"/>
    </row>
  </sheetData>
  <mergeCells count="15">
    <mergeCell ref="AG5:AH5"/>
    <mergeCell ref="S5:AC5"/>
    <mergeCell ref="C5:L5"/>
    <mergeCell ref="C7:G7"/>
    <mergeCell ref="K41:K50"/>
    <mergeCell ref="I15:I27"/>
    <mergeCell ref="L15:L50"/>
    <mergeCell ref="M15:M50"/>
    <mergeCell ref="U15:U26"/>
    <mergeCell ref="AA15:AA26"/>
    <mergeCell ref="U27:U38"/>
    <mergeCell ref="AA27:AA38"/>
    <mergeCell ref="J28:J40"/>
    <mergeCell ref="U39:U50"/>
    <mergeCell ref="AA39:AA50"/>
  </mergeCells>
  <pageMargins left="0.7" right="0.7" top="0.75" bottom="0.75" header="0.3" footer="0.3"/>
  <pageSetup paperSize="9" orientation="portrait" horizontalDpi="0" verticalDpi="0"/>
  <ignoredErrors>
    <ignoredError sqref="U15 U27 U39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 initiation-Step (1-3)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Kaboli</dc:creator>
  <cp:lastModifiedBy>Kaboli, Amin</cp:lastModifiedBy>
  <dcterms:created xsi:type="dcterms:W3CDTF">2018-10-20T08:30:55Z</dcterms:created>
  <dcterms:modified xsi:type="dcterms:W3CDTF">2024-10-11T09:38:48Z</dcterms:modified>
</cp:coreProperties>
</file>